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filterPrivacy="1" codeName="ThisWorkbook"/>
  <xr:revisionPtr revIDLastSave="0" documentId="13_ncr:1_{A9DA8BB2-2F0F-49B2-A78E-EA4B827393FF}" xr6:coauthVersionLast="47" xr6:coauthVersionMax="47" xr10:uidLastSave="{00000000-0000-0000-0000-000000000000}"/>
  <bookViews>
    <workbookView xWindow="-120" yWindow="-120" windowWidth="29040" windowHeight="15720" xr2:uid="{00000000-000D-0000-FFFF-FFFF00000000}"/>
  </bookViews>
  <sheets>
    <sheet name="Հ3 Մաս 1 և 2" sheetId="1" r:id="rId1"/>
    <sheet name="Հ3 Մաս 3" sheetId="3" r:id="rId2"/>
    <sheet name="Հ3 Մաս 4" sheetId="5" r:id="rId3"/>
    <sheet name="Հ4" sheetId="6" r:id="rId4"/>
    <sheet name="Հ5" sheetId="8" r:id="rId5"/>
    <sheet name="Հ6" sheetId="7" r:id="rId6"/>
    <sheet name="Հ7 Ձև1 AMD" sheetId="9" r:id="rId7"/>
    <sheet name="Հ7 Ձև1 EUR" sheetId="23" r:id="rId8"/>
    <sheet name="Հ7 Ձև1 USD" sheetId="36" r:id="rId9"/>
    <sheet name="Հ7 Ձև2 AMD" sheetId="19" r:id="rId10"/>
    <sheet name="Հ7 Ձև2 EUR" sheetId="27" r:id="rId11"/>
    <sheet name="Հ8" sheetId="10" r:id="rId12"/>
    <sheet name="Հ9-1" sheetId="28" r:id="rId13"/>
    <sheet name="Հ9-1-2" sheetId="35" r:id="rId14"/>
    <sheet name="Հ9-2" sheetId="29" r:id="rId15"/>
    <sheet name="Հ9-3" sheetId="30" r:id="rId16"/>
    <sheet name="Հ9-4" sheetId="32" r:id="rId17"/>
    <sheet name="Հ9(5) " sheetId="25" r:id="rId18"/>
    <sheet name="Հ9(6) " sheetId="31" r:id="rId19"/>
    <sheet name="Հ9-7" sheetId="33" r:id="rId20"/>
    <sheet name="Հ9-8" sheetId="34" r:id="rId21"/>
    <sheet name="Հ9-9" sheetId="37" r:id="rId22"/>
    <sheet name="Հ9-10" sheetId="38" r:id="rId23"/>
    <sheet name="Հ10" sheetId="16" r:id="rId24"/>
    <sheet name="Լրացման պահանջներ" sheetId="14" r:id="rId25"/>
  </sheets>
  <externalReferences>
    <externalReference r:id="rId26"/>
    <externalReference r:id="rId27"/>
    <externalReference r:id="rId28"/>
    <externalReference r:id="rId29"/>
    <externalReference r:id="rId30"/>
    <externalReference r:id="rId31"/>
  </externalReferences>
  <definedNames>
    <definedName name="_xlnm._FilterDatabase" localSheetId="0" hidden="1">'Հ3 Մաս 1 և 2'!$A$23:$I$429</definedName>
    <definedName name="_xlnm._FilterDatabase" localSheetId="1" hidden="1">'Հ3 Մաս 3'!$A$7:$K$60</definedName>
    <definedName name="_xlnm._FilterDatabase" localSheetId="3" hidden="1">Հ4!$A$4:$HJ$57</definedName>
    <definedName name="_xlnm._FilterDatabase" localSheetId="4" hidden="1">Հ5!$A$4:$BK$57</definedName>
    <definedName name="_ftn1" localSheetId="0">'Հ3 Մաս 1 և 2'!#REF!</definedName>
    <definedName name="_ftn10" localSheetId="0">'Հ3 Մաս 1 և 2'!#REF!</definedName>
    <definedName name="_ftn11" localSheetId="0">'Հ3 Մաս 1 և 2'!#REF!</definedName>
    <definedName name="_ftn12" localSheetId="0">'Հ3 Մաս 1 և 2'!#REF!</definedName>
    <definedName name="_ftn13" localSheetId="0">'Հ3 Մաս 1 և 2'!#REF!</definedName>
    <definedName name="_ftn14" localSheetId="0">'Հ3 Մաս 1 և 2'!#REF!</definedName>
    <definedName name="_ftn15" localSheetId="0">'Հ3 Մաս 1 և 2'!#REF!</definedName>
    <definedName name="_ftn16" localSheetId="0">'Հ3 Մաս 1 և 2'!#REF!</definedName>
    <definedName name="_ftn17" localSheetId="0">'Հ3 Մաս 1 և 2'!#REF!</definedName>
    <definedName name="_ftn18" localSheetId="0">'Հ3 Մաս 1 և 2'!#REF!</definedName>
    <definedName name="_ftn19" localSheetId="0">'Հ3 Մաս 1 և 2'!#REF!</definedName>
    <definedName name="_ftn2" localSheetId="0">'Հ3 Մաս 1 և 2'!#REF!</definedName>
    <definedName name="_ftn20" localSheetId="0">'Հ3 Մաս 1 և 2'!#REF!</definedName>
    <definedName name="_ftn3" localSheetId="0">'Հ3 Մաս 1 և 2'!#REF!</definedName>
    <definedName name="_ftn4" localSheetId="0">'Հ3 Մաս 1 և 2'!#REF!</definedName>
    <definedName name="_ftn5" localSheetId="0">'Հ3 Մաս 1 և 2'!#REF!</definedName>
    <definedName name="_ftn6" localSheetId="0">'Հ3 Մաս 1 և 2'!#REF!</definedName>
    <definedName name="_ftn7" localSheetId="0">'Հ3 Մաս 1 և 2'!#REF!</definedName>
    <definedName name="_ftn8" localSheetId="0">'Հ3 Մաս 1 և 2'!#REF!</definedName>
    <definedName name="_ftn9" localSheetId="0">'Հ3 Մաս 1 և 2'!#REF!</definedName>
    <definedName name="_ftnref1" localSheetId="0">'Հ3 Մաս 1 և 2'!#REF!</definedName>
    <definedName name="_ftnref10" localSheetId="0">'Հ3 Մաս 1 և 2'!#REF!</definedName>
    <definedName name="_ftnref11" localSheetId="0">'Հ3 Մաս 1 և 2'!#REF!</definedName>
    <definedName name="_ftnref12" localSheetId="0">'Հ3 Մաս 1 և 2'!#REF!</definedName>
    <definedName name="_ftnref13" localSheetId="0">'Հ3 Մաս 1 և 2'!#REF!</definedName>
    <definedName name="_ftnref14" localSheetId="0">'Հ3 Մաս 1 և 2'!#REF!</definedName>
    <definedName name="_ftnref15" localSheetId="0">'Հ3 Մաս 1 և 2'!#REF!</definedName>
    <definedName name="_ftnref16" localSheetId="0">'Հ3 Մաս 1 և 2'!#REF!</definedName>
    <definedName name="_ftnref17" localSheetId="0">'Հ3 Մաս 1 և 2'!$G$441</definedName>
    <definedName name="_ftnref18" localSheetId="0">'Հ3 Մաս 1 և 2'!#REF!</definedName>
    <definedName name="_ftnref19" localSheetId="0">'Հ3 Մաս 1 և 2'!#REF!</definedName>
    <definedName name="_ftnref2" localSheetId="0">'Հ3 Մաս 1 և 2'!#REF!</definedName>
    <definedName name="_ftnref20" localSheetId="0">'Հ3 Մաս 1 և 2'!#REF!</definedName>
    <definedName name="_ftnref3" localSheetId="0">'Հ3 Մաս 1 և 2'!#REF!</definedName>
    <definedName name="_ftnref4" localSheetId="0">'Հ3 Մաս 1 և 2'!$B$21</definedName>
    <definedName name="_ftnref5" localSheetId="0">'Հ3 Մաս 1 և 2'!$A$28</definedName>
    <definedName name="_ftnref6" localSheetId="0">'Հ3 Մաս 1 և 2'!#REF!</definedName>
    <definedName name="_ftnref7" localSheetId="0">'Հ3 Մաս 1 և 2'!$A$33</definedName>
    <definedName name="_ftnref8" localSheetId="0">'Հ3 Մաս 1 և 2'!#REF!</definedName>
    <definedName name="_ftnref9" localSheetId="0">'Հ3 Մաս 1 և 2'!#REF!</definedName>
    <definedName name="_Toc501014755" localSheetId="0">'Հ3 Մաս 1 և 2'!#REF!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271" i="1" l="1"/>
  <c r="G16" i="38"/>
  <c r="G13" i="38" s="1"/>
  <c r="F16" i="38"/>
  <c r="E16" i="38"/>
  <c r="F13" i="38"/>
  <c r="E13" i="38"/>
  <c r="G16" i="37"/>
  <c r="F16" i="37"/>
  <c r="E16" i="37"/>
  <c r="G13" i="37"/>
  <c r="F13" i="37"/>
  <c r="E13" i="37"/>
  <c r="E609" i="5"/>
  <c r="F609" i="5"/>
  <c r="G609" i="5"/>
  <c r="H609" i="5"/>
  <c r="D609" i="5"/>
  <c r="F15" i="32"/>
  <c r="G15" i="32"/>
  <c r="E15" i="32"/>
  <c r="BK34" i="8"/>
  <c r="BJ34" i="8"/>
  <c r="BI34" i="8"/>
  <c r="BH34" i="8"/>
  <c r="BG34" i="8"/>
  <c r="BF34" i="8"/>
  <c r="BE34" i="8"/>
  <c r="BD34" i="8"/>
  <c r="BC34" i="8"/>
  <c r="BB34" i="8"/>
  <c r="BA34" i="8"/>
  <c r="AZ34" i="8"/>
  <c r="AN34" i="8"/>
  <c r="AY34" i="8" s="1"/>
  <c r="AT34" i="8"/>
  <c r="AS34" i="8"/>
  <c r="AR34" i="8"/>
  <c r="AQ34" i="8"/>
  <c r="AP34" i="8"/>
  <c r="AM34" i="8"/>
  <c r="AL34" i="8"/>
  <c r="AK34" i="8"/>
  <c r="AJ34" i="8"/>
  <c r="AI34" i="8"/>
  <c r="AH34" i="8"/>
  <c r="AG34" i="8"/>
  <c r="AF34" i="8"/>
  <c r="AE34" i="8"/>
  <c r="AD34" i="8"/>
  <c r="AC34" i="8"/>
  <c r="AB34" i="8"/>
  <c r="AA34" i="8"/>
  <c r="Z34" i="8"/>
  <c r="Y34" i="8"/>
  <c r="X34" i="8"/>
  <c r="W34" i="8"/>
  <c r="V34" i="8"/>
  <c r="U34" i="8"/>
  <c r="T34" i="8"/>
  <c r="S34" i="8"/>
  <c r="R34" i="8"/>
  <c r="Q34" i="8"/>
  <c r="P34" i="8"/>
  <c r="E415" i="5"/>
  <c r="F415" i="5"/>
  <c r="G415" i="5"/>
  <c r="H415" i="5"/>
  <c r="D415" i="5"/>
  <c r="F14" i="32"/>
  <c r="G14" i="32"/>
  <c r="E14" i="32"/>
  <c r="E397" i="5"/>
  <c r="F397" i="5"/>
  <c r="G397" i="5"/>
  <c r="H397" i="5"/>
  <c r="D397" i="5"/>
  <c r="E250" i="1"/>
  <c r="F250" i="1"/>
  <c r="G250" i="1"/>
  <c r="H250" i="1"/>
  <c r="D250" i="1"/>
  <c r="AV15" i="23"/>
  <c r="AU15" i="23"/>
  <c r="AT15" i="23"/>
  <c r="AV13" i="23"/>
  <c r="AU13" i="23"/>
  <c r="AT13" i="23"/>
  <c r="AS15" i="23"/>
  <c r="AR15" i="23"/>
  <c r="AQ15" i="23"/>
  <c r="AS13" i="23"/>
  <c r="AR13" i="23"/>
  <c r="AQ13" i="23"/>
  <c r="AP15" i="23"/>
  <c r="AO15" i="23"/>
  <c r="AN15" i="23"/>
  <c r="AP13" i="23"/>
  <c r="AO13" i="23"/>
  <c r="AN13" i="23"/>
  <c r="AM15" i="23"/>
  <c r="AL15" i="23"/>
  <c r="AK15" i="23"/>
  <c r="AM13" i="23"/>
  <c r="AL13" i="23"/>
  <c r="AK13" i="23"/>
  <c r="AJ15" i="23"/>
  <c r="AI15" i="23"/>
  <c r="AH15" i="23"/>
  <c r="AJ13" i="23"/>
  <c r="AI13" i="23"/>
  <c r="AH13" i="23"/>
  <c r="AG15" i="23"/>
  <c r="AF15" i="23"/>
  <c r="AE15" i="23"/>
  <c r="AG13" i="23"/>
  <c r="AF13" i="23"/>
  <c r="AE13" i="23"/>
  <c r="AD15" i="23"/>
  <c r="AC15" i="23"/>
  <c r="AB15" i="23"/>
  <c r="AD13" i="23"/>
  <c r="AC13" i="23"/>
  <c r="AB13" i="23"/>
  <c r="AA15" i="23"/>
  <c r="Z15" i="23"/>
  <c r="Y15" i="23"/>
  <c r="AA13" i="23"/>
  <c r="Z13" i="23"/>
  <c r="Y13" i="23"/>
  <c r="X15" i="23"/>
  <c r="W15" i="23"/>
  <c r="V15" i="23"/>
  <c r="X13" i="23"/>
  <c r="W13" i="23"/>
  <c r="V13" i="23"/>
  <c r="U15" i="23"/>
  <c r="T15" i="23"/>
  <c r="S15" i="23"/>
  <c r="U13" i="23"/>
  <c r="T13" i="23"/>
  <c r="S13" i="23"/>
  <c r="R15" i="23"/>
  <c r="Q15" i="23"/>
  <c r="P15" i="23"/>
  <c r="R13" i="23"/>
  <c r="Q13" i="23"/>
  <c r="P13" i="23"/>
  <c r="O15" i="23"/>
  <c r="N15" i="23"/>
  <c r="M15" i="23"/>
  <c r="O14" i="23"/>
  <c r="N14" i="23"/>
  <c r="O13" i="23"/>
  <c r="N13" i="23"/>
  <c r="M13" i="23"/>
  <c r="O12" i="23"/>
  <c r="N12" i="23"/>
  <c r="L15" i="23"/>
  <c r="K15" i="23"/>
  <c r="J15" i="23"/>
  <c r="L14" i="23"/>
  <c r="K14" i="23"/>
  <c r="L13" i="23"/>
  <c r="K13" i="23"/>
  <c r="J13" i="23"/>
  <c r="L12" i="23"/>
  <c r="K12" i="23"/>
  <c r="I15" i="23"/>
  <c r="I13" i="23"/>
  <c r="H15" i="23"/>
  <c r="H13" i="23"/>
  <c r="G15" i="23"/>
  <c r="G13" i="23"/>
  <c r="AV17" i="9"/>
  <c r="AU17" i="9"/>
  <c r="AT17" i="9"/>
  <c r="AS17" i="9"/>
  <c r="AR17" i="9"/>
  <c r="AQ17" i="9"/>
  <c r="AP17" i="9"/>
  <c r="AO17" i="9"/>
  <c r="AN17" i="9"/>
  <c r="AM17" i="9"/>
  <c r="AL17" i="9"/>
  <c r="AK17" i="9"/>
  <c r="AJ17" i="9"/>
  <c r="AI17" i="9"/>
  <c r="AH17" i="9"/>
  <c r="AG17" i="9"/>
  <c r="AF17" i="9"/>
  <c r="AE17" i="9"/>
  <c r="AD17" i="9"/>
  <c r="AC17" i="9"/>
  <c r="AB17" i="9"/>
  <c r="AA17" i="9"/>
  <c r="Z17" i="9"/>
  <c r="Y17" i="9"/>
  <c r="X17" i="9"/>
  <c r="W17" i="9"/>
  <c r="V17" i="9"/>
  <c r="U17" i="9"/>
  <c r="T17" i="9"/>
  <c r="S17" i="9"/>
  <c r="R17" i="9"/>
  <c r="Q17" i="9"/>
  <c r="P17" i="9"/>
  <c r="O17" i="9"/>
  <c r="N17" i="9"/>
  <c r="M17" i="9"/>
  <c r="L17" i="9"/>
  <c r="K17" i="9"/>
  <c r="J17" i="9"/>
  <c r="I17" i="9"/>
  <c r="H17" i="9"/>
  <c r="G17" i="9"/>
  <c r="AV16" i="9"/>
  <c r="AU16" i="9"/>
  <c r="AT16" i="9"/>
  <c r="AS16" i="9"/>
  <c r="AR16" i="9"/>
  <c r="AQ16" i="9"/>
  <c r="AP16" i="9"/>
  <c r="AO16" i="9"/>
  <c r="AN16" i="9"/>
  <c r="AM16" i="9"/>
  <c r="AL16" i="9"/>
  <c r="AK16" i="9"/>
  <c r="AJ16" i="9"/>
  <c r="AI16" i="9"/>
  <c r="AH16" i="9"/>
  <c r="AG16" i="9"/>
  <c r="AF16" i="9"/>
  <c r="AE16" i="9"/>
  <c r="AD16" i="9"/>
  <c r="AC16" i="9"/>
  <c r="AB16" i="9"/>
  <c r="AA16" i="9"/>
  <c r="Z16" i="9"/>
  <c r="Y16" i="9"/>
  <c r="X16" i="9"/>
  <c r="W16" i="9"/>
  <c r="V16" i="9"/>
  <c r="U16" i="9"/>
  <c r="T16" i="9"/>
  <c r="S16" i="9"/>
  <c r="R16" i="9"/>
  <c r="Q16" i="9"/>
  <c r="P16" i="9"/>
  <c r="O16" i="9"/>
  <c r="N16" i="9"/>
  <c r="M16" i="9"/>
  <c r="L16" i="9"/>
  <c r="K16" i="9"/>
  <c r="J16" i="9"/>
  <c r="I16" i="9"/>
  <c r="H16" i="9"/>
  <c r="G16" i="9"/>
  <c r="H13" i="9"/>
  <c r="I13" i="9"/>
  <c r="J13" i="9"/>
  <c r="K13" i="9"/>
  <c r="L13" i="9"/>
  <c r="M13" i="9"/>
  <c r="N13" i="9"/>
  <c r="O13" i="9"/>
  <c r="P13" i="9"/>
  <c r="Q13" i="9"/>
  <c r="R13" i="9"/>
  <c r="S13" i="9"/>
  <c r="T13" i="9"/>
  <c r="U13" i="9"/>
  <c r="V13" i="9"/>
  <c r="W13" i="9"/>
  <c r="X13" i="9"/>
  <c r="Y13" i="9"/>
  <c r="Z13" i="9"/>
  <c r="AA13" i="9"/>
  <c r="AB13" i="9"/>
  <c r="AC13" i="9"/>
  <c r="AD13" i="9"/>
  <c r="AE13" i="9"/>
  <c r="AF13" i="9"/>
  <c r="AG13" i="9"/>
  <c r="AH13" i="9"/>
  <c r="AI13" i="9"/>
  <c r="AJ13" i="9"/>
  <c r="AK13" i="9"/>
  <c r="AL13" i="9"/>
  <c r="AM13" i="9"/>
  <c r="AN13" i="9"/>
  <c r="AO13" i="9"/>
  <c r="AP13" i="9"/>
  <c r="AQ13" i="9"/>
  <c r="AR13" i="9"/>
  <c r="AS13" i="9"/>
  <c r="AT13" i="9"/>
  <c r="AU13" i="9"/>
  <c r="AV13" i="9"/>
  <c r="G13" i="9"/>
  <c r="AU34" i="8" l="1"/>
  <c r="AV34" i="8"/>
  <c r="AW34" i="8"/>
  <c r="AX34" i="8"/>
  <c r="AT8" i="36"/>
  <c r="AQ8" i="36"/>
  <c r="AQ11" i="36" s="1"/>
  <c r="AN8" i="36"/>
  <c r="AN11" i="36" s="1"/>
  <c r="AK8" i="36"/>
  <c r="AK11" i="36" s="1"/>
  <c r="AH8" i="36"/>
  <c r="AH11" i="36" s="1"/>
  <c r="AE8" i="36"/>
  <c r="AE11" i="36" s="1"/>
  <c r="AB8" i="36"/>
  <c r="AB11" i="36" s="1"/>
  <c r="Y8" i="36"/>
  <c r="Y11" i="36" s="1"/>
  <c r="V8" i="36"/>
  <c r="V11" i="36" s="1"/>
  <c r="U8" i="36"/>
  <c r="U10" i="36" s="1"/>
  <c r="T8" i="36"/>
  <c r="T10" i="36" s="1"/>
  <c r="P8" i="36"/>
  <c r="M8" i="36"/>
  <c r="M10" i="36" s="1"/>
  <c r="J8" i="36"/>
  <c r="G8" i="36"/>
  <c r="G11" i="36" s="1"/>
  <c r="AV13" i="36"/>
  <c r="AU13" i="36"/>
  <c r="AT13" i="36"/>
  <c r="AV12" i="36"/>
  <c r="AU12" i="36"/>
  <c r="AT12" i="36"/>
  <c r="AV11" i="36"/>
  <c r="AU11" i="36"/>
  <c r="AT11" i="36"/>
  <c r="AV10" i="36"/>
  <c r="AU10" i="36"/>
  <c r="AT10" i="36"/>
  <c r="AS13" i="36"/>
  <c r="AR13" i="36"/>
  <c r="AQ13" i="36"/>
  <c r="AS12" i="36"/>
  <c r="AR12" i="36"/>
  <c r="AQ12" i="36"/>
  <c r="AS11" i="36"/>
  <c r="AR11" i="36"/>
  <c r="AS10" i="36"/>
  <c r="AR10" i="36"/>
  <c r="AP13" i="36"/>
  <c r="AO13" i="36"/>
  <c r="AN13" i="36"/>
  <c r="AP12" i="36"/>
  <c r="AO12" i="36"/>
  <c r="AN12" i="36"/>
  <c r="AP11" i="36"/>
  <c r="AO11" i="36"/>
  <c r="AP10" i="36"/>
  <c r="AO10" i="36"/>
  <c r="AN10" i="36"/>
  <c r="AM13" i="36"/>
  <c r="AL13" i="36"/>
  <c r="AK13" i="36"/>
  <c r="AM12" i="36"/>
  <c r="AL12" i="36"/>
  <c r="AK12" i="36"/>
  <c r="AM11" i="36"/>
  <c r="AL11" i="36"/>
  <c r="AM10" i="36"/>
  <c r="AL10" i="36"/>
  <c r="AK10" i="36"/>
  <c r="AJ13" i="36"/>
  <c r="AI13" i="36"/>
  <c r="AH13" i="36"/>
  <c r="AJ12" i="36"/>
  <c r="AI12" i="36"/>
  <c r="AH12" i="36"/>
  <c r="AJ11" i="36"/>
  <c r="AI11" i="36"/>
  <c r="AJ10" i="36"/>
  <c r="AI10" i="36"/>
  <c r="AG13" i="36"/>
  <c r="AF13" i="36"/>
  <c r="AE13" i="36"/>
  <c r="AG12" i="36"/>
  <c r="AF12" i="36"/>
  <c r="AE12" i="36"/>
  <c r="AG11" i="36"/>
  <c r="AF11" i="36"/>
  <c r="AG10" i="36"/>
  <c r="AF10" i="36"/>
  <c r="AD13" i="36"/>
  <c r="AC13" i="36"/>
  <c r="AB13" i="36"/>
  <c r="AD12" i="36"/>
  <c r="AC12" i="36"/>
  <c r="AB12" i="36"/>
  <c r="AD11" i="36"/>
  <c r="AC11" i="36"/>
  <c r="AD10" i="36"/>
  <c r="AC10" i="36"/>
  <c r="AA13" i="36"/>
  <c r="Z13" i="36"/>
  <c r="Y13" i="36"/>
  <c r="AA12" i="36"/>
  <c r="Z12" i="36"/>
  <c r="Y12" i="36"/>
  <c r="AA11" i="36"/>
  <c r="Z11" i="36"/>
  <c r="AA10" i="36"/>
  <c r="Z10" i="36"/>
  <c r="X13" i="36"/>
  <c r="W13" i="36"/>
  <c r="V13" i="36"/>
  <c r="X12" i="36"/>
  <c r="W12" i="36"/>
  <c r="V12" i="36"/>
  <c r="X11" i="36"/>
  <c r="W11" i="36"/>
  <c r="X10" i="36"/>
  <c r="W10" i="36"/>
  <c r="U13" i="36"/>
  <c r="T13" i="36"/>
  <c r="S13" i="36"/>
  <c r="U12" i="36"/>
  <c r="T12" i="36"/>
  <c r="S12" i="36"/>
  <c r="T11" i="36"/>
  <c r="R13" i="36"/>
  <c r="Q13" i="36"/>
  <c r="P13" i="36"/>
  <c r="R12" i="36"/>
  <c r="Q12" i="36"/>
  <c r="P12" i="36"/>
  <c r="R11" i="36"/>
  <c r="Q11" i="36"/>
  <c r="P11" i="36"/>
  <c r="R10" i="36"/>
  <c r="Q10" i="36"/>
  <c r="P10" i="36"/>
  <c r="O13" i="36"/>
  <c r="N13" i="36"/>
  <c r="M13" i="36"/>
  <c r="O12" i="36"/>
  <c r="N12" i="36"/>
  <c r="M12" i="36"/>
  <c r="O11" i="36"/>
  <c r="N11" i="36"/>
  <c r="M11" i="36"/>
  <c r="O10" i="36"/>
  <c r="N10" i="36"/>
  <c r="L13" i="36"/>
  <c r="K13" i="36"/>
  <c r="J13" i="36"/>
  <c r="L12" i="36"/>
  <c r="K12" i="36"/>
  <c r="J12" i="36"/>
  <c r="L11" i="36"/>
  <c r="K11" i="36"/>
  <c r="J11" i="36"/>
  <c r="L10" i="36"/>
  <c r="K10" i="36"/>
  <c r="J10" i="36"/>
  <c r="I12" i="36"/>
  <c r="I13" i="36"/>
  <c r="I11" i="36"/>
  <c r="I10" i="36"/>
  <c r="H13" i="36"/>
  <c r="H12" i="36"/>
  <c r="H11" i="36"/>
  <c r="H10" i="36"/>
  <c r="G13" i="36"/>
  <c r="G12" i="36"/>
  <c r="G10" i="36"/>
  <c r="H12" i="9"/>
  <c r="H15" i="9" s="1"/>
  <c r="AV12" i="9"/>
  <c r="AV15" i="9" s="1"/>
  <c r="AU12" i="9"/>
  <c r="AU15" i="9" s="1"/>
  <c r="AT12" i="9"/>
  <c r="AT15" i="9" s="1"/>
  <c r="AS12" i="9"/>
  <c r="AS15" i="9" s="1"/>
  <c r="AR12" i="9"/>
  <c r="AR15" i="9" s="1"/>
  <c r="AQ12" i="9"/>
  <c r="AQ15" i="9" s="1"/>
  <c r="AP12" i="9"/>
  <c r="AP15" i="9" s="1"/>
  <c r="AO12" i="9"/>
  <c r="AO15" i="9" s="1"/>
  <c r="AN12" i="9"/>
  <c r="AN15" i="9" s="1"/>
  <c r="AM12" i="9"/>
  <c r="AM15" i="9" s="1"/>
  <c r="AL12" i="9"/>
  <c r="AL15" i="9" s="1"/>
  <c r="AK12" i="9"/>
  <c r="AK15" i="9" s="1"/>
  <c r="AJ12" i="9"/>
  <c r="AJ15" i="9" s="1"/>
  <c r="AI12" i="9"/>
  <c r="AI15" i="9" s="1"/>
  <c r="AH12" i="9"/>
  <c r="AH15" i="9" s="1"/>
  <c r="AG12" i="9"/>
  <c r="AG15" i="9" s="1"/>
  <c r="AF12" i="9"/>
  <c r="AF15" i="9" s="1"/>
  <c r="AD12" i="9"/>
  <c r="AD15" i="9" s="1"/>
  <c r="AC12" i="9"/>
  <c r="AC15" i="9" s="1"/>
  <c r="AB12" i="9"/>
  <c r="AB15" i="9" s="1"/>
  <c r="AA12" i="9"/>
  <c r="AA15" i="9" s="1"/>
  <c r="Z12" i="9"/>
  <c r="Z15" i="9" s="1"/>
  <c r="X12" i="9"/>
  <c r="X15" i="9" s="1"/>
  <c r="W12" i="9"/>
  <c r="W15" i="9" s="1"/>
  <c r="V12" i="9"/>
  <c r="V15" i="9" s="1"/>
  <c r="U12" i="9"/>
  <c r="U15" i="9" s="1"/>
  <c r="T12" i="9"/>
  <c r="T15" i="9" s="1"/>
  <c r="S12" i="9"/>
  <c r="S15" i="9" s="1"/>
  <c r="R12" i="9"/>
  <c r="R15" i="9" s="1"/>
  <c r="Q12" i="9"/>
  <c r="Q15" i="9" s="1"/>
  <c r="P12" i="9"/>
  <c r="P15" i="9" s="1"/>
  <c r="O12" i="9"/>
  <c r="O15" i="9" s="1"/>
  <c r="N12" i="9"/>
  <c r="N15" i="9" s="1"/>
  <c r="M12" i="9"/>
  <c r="M15" i="9" s="1"/>
  <c r="L12" i="9"/>
  <c r="L15" i="9" s="1"/>
  <c r="K12" i="9"/>
  <c r="K15" i="9" s="1"/>
  <c r="J12" i="9"/>
  <c r="J15" i="9" s="1"/>
  <c r="I12" i="9"/>
  <c r="I15" i="9" s="1"/>
  <c r="G12" i="9"/>
  <c r="G15" i="9" s="1"/>
  <c r="AO34" i="8" l="1"/>
  <c r="AQ10" i="36"/>
  <c r="S8" i="36"/>
  <c r="S11" i="36" s="1"/>
  <c r="U11" i="36"/>
  <c r="S10" i="36"/>
  <c r="V10" i="36"/>
  <c r="Y10" i="36"/>
  <c r="AB10" i="36"/>
  <c r="AE10" i="36"/>
  <c r="AH10" i="36"/>
  <c r="E16" i="29"/>
  <c r="G14" i="35"/>
  <c r="F14" i="35"/>
  <c r="E14" i="35"/>
  <c r="F16" i="32" l="1"/>
  <c r="G16" i="32"/>
  <c r="E16" i="32"/>
  <c r="G16" i="33" l="1"/>
  <c r="F16" i="33"/>
  <c r="E16" i="33"/>
  <c r="G16" i="31" l="1"/>
  <c r="F16" i="31"/>
  <c r="E16" i="31"/>
  <c r="D5" i="7" l="1"/>
  <c r="E5" i="7"/>
  <c r="F5" i="7"/>
  <c r="G5" i="7"/>
  <c r="C5" i="7"/>
  <c r="D14" i="7"/>
  <c r="E14" i="7"/>
  <c r="F14" i="7"/>
  <c r="G14" i="7"/>
  <c r="C14" i="7"/>
  <c r="D12" i="7"/>
  <c r="E12" i="7"/>
  <c r="F12" i="7"/>
  <c r="G12" i="7"/>
  <c r="C12" i="7"/>
  <c r="D10" i="7"/>
  <c r="E10" i="7"/>
  <c r="F10" i="7"/>
  <c r="G10" i="7"/>
  <c r="C6" i="7"/>
  <c r="C10" i="7"/>
  <c r="G14" i="30"/>
  <c r="F14" i="30"/>
  <c r="E14" i="30"/>
  <c r="FU41" i="6"/>
  <c r="EE41" i="6"/>
  <c r="CN41" i="6"/>
  <c r="AX41" i="6"/>
  <c r="G41" i="6"/>
  <c r="AZ8" i="8"/>
  <c r="AN8" i="8"/>
  <c r="AB8" i="8"/>
  <c r="P8" i="8"/>
  <c r="D8" i="8"/>
  <c r="FU8" i="6"/>
  <c r="EE8" i="6"/>
  <c r="CN8" i="6"/>
  <c r="AX8" i="6"/>
  <c r="G8" i="6"/>
  <c r="G16" i="29"/>
  <c r="F16" i="29"/>
  <c r="G16" i="28"/>
  <c r="F16" i="28"/>
  <c r="E16" i="28"/>
  <c r="AN30" i="8" l="1"/>
  <c r="G52" i="6" l="1"/>
  <c r="G36" i="6"/>
  <c r="AX36" i="6"/>
  <c r="EE36" i="6"/>
  <c r="CN36" i="6" s="1"/>
  <c r="FU36" i="6"/>
  <c r="F58" i="8"/>
  <c r="G58" i="8"/>
  <c r="H58" i="8"/>
  <c r="I58" i="8"/>
  <c r="J58" i="8"/>
  <c r="K58" i="8"/>
  <c r="L58" i="8"/>
  <c r="M58" i="8"/>
  <c r="N58" i="8"/>
  <c r="O58" i="8"/>
  <c r="AC58" i="8"/>
  <c r="AD58" i="8"/>
  <c r="AE58" i="8"/>
  <c r="AF58" i="8"/>
  <c r="AG58" i="8"/>
  <c r="AH58" i="8"/>
  <c r="AI58" i="8"/>
  <c r="AJ58" i="8"/>
  <c r="AK58" i="8"/>
  <c r="AL58" i="8"/>
  <c r="AM58" i="8"/>
  <c r="AO58" i="8"/>
  <c r="AP58" i="8"/>
  <c r="AQ58" i="8"/>
  <c r="AR58" i="8"/>
  <c r="AS58" i="8"/>
  <c r="AT58" i="8"/>
  <c r="AU58" i="8"/>
  <c r="AV58" i="8"/>
  <c r="AW58" i="8"/>
  <c r="AX58" i="8"/>
  <c r="AY58" i="8"/>
  <c r="BA58" i="8"/>
  <c r="BB58" i="8"/>
  <c r="BC58" i="8"/>
  <c r="BD58" i="8"/>
  <c r="BE58" i="8"/>
  <c r="BF58" i="8"/>
  <c r="BG58" i="8"/>
  <c r="BH58" i="8"/>
  <c r="BI58" i="8"/>
  <c r="BJ58" i="8"/>
  <c r="BK58" i="8"/>
  <c r="P30" i="8" l="1"/>
  <c r="G34" i="6" l="1"/>
  <c r="P6" i="8" l="1"/>
  <c r="P7" i="8"/>
  <c r="P9" i="8"/>
  <c r="P10" i="8"/>
  <c r="P11" i="8"/>
  <c r="P12" i="8"/>
  <c r="P13" i="8"/>
  <c r="P14" i="8"/>
  <c r="P15" i="8"/>
  <c r="P16" i="8"/>
  <c r="P17" i="8"/>
  <c r="P18" i="8"/>
  <c r="P19" i="8"/>
  <c r="P20" i="8"/>
  <c r="P21" i="8"/>
  <c r="P22" i="8"/>
  <c r="P23" i="8"/>
  <c r="P24" i="8"/>
  <c r="P25" i="8"/>
  <c r="P26" i="8"/>
  <c r="P27" i="8"/>
  <c r="P28" i="8"/>
  <c r="P29" i="8"/>
  <c r="D7" i="8"/>
  <c r="D10" i="8"/>
  <c r="D11" i="8"/>
  <c r="D12" i="8"/>
  <c r="D13" i="8"/>
  <c r="D14" i="8"/>
  <c r="D15" i="8"/>
  <c r="D16" i="8"/>
  <c r="D17" i="8"/>
  <c r="D18" i="8"/>
  <c r="D19" i="8"/>
  <c r="D20" i="8"/>
  <c r="D21" i="8"/>
  <c r="D22" i="8"/>
  <c r="D23" i="8"/>
  <c r="D24" i="8"/>
  <c r="D25" i="8"/>
  <c r="D26" i="8"/>
  <c r="D27" i="8"/>
  <c r="D28" i="8"/>
  <c r="D29" i="8"/>
  <c r="D5" i="8"/>
  <c r="D53" i="8" l="1"/>
  <c r="AX53" i="6" l="1"/>
  <c r="F9" i="10" l="1"/>
  <c r="E9" i="10"/>
  <c r="D9" i="10"/>
  <c r="F6" i="10"/>
  <c r="E6" i="10"/>
  <c r="D6" i="10"/>
  <c r="E141" i="1"/>
  <c r="F141" i="1"/>
  <c r="G141" i="1"/>
  <c r="H141" i="1"/>
  <c r="D141" i="1"/>
  <c r="FU23" i="6" l="1"/>
  <c r="EE48" i="6" l="1"/>
  <c r="CN48" i="6"/>
  <c r="AX48" i="6"/>
  <c r="AX23" i="6"/>
  <c r="FU53" i="6" l="1"/>
  <c r="EE53" i="6" l="1"/>
  <c r="CN53" i="6" l="1"/>
  <c r="AB48" i="8"/>
  <c r="P48" i="8"/>
  <c r="D48" i="8"/>
  <c r="G48" i="6"/>
  <c r="G6" i="6" l="1"/>
  <c r="G7" i="6"/>
  <c r="G9" i="6"/>
  <c r="G10" i="6"/>
  <c r="G11" i="6"/>
  <c r="G12" i="6"/>
  <c r="G13" i="6"/>
  <c r="G14" i="6"/>
  <c r="G15" i="6"/>
  <c r="G16" i="6"/>
  <c r="G17" i="6"/>
  <c r="G18" i="6"/>
  <c r="G19" i="6"/>
  <c r="G20" i="6"/>
  <c r="G21" i="6"/>
  <c r="G22" i="6"/>
  <c r="G23" i="6"/>
  <c r="G24" i="6"/>
  <c r="G25" i="6"/>
  <c r="G26" i="6"/>
  <c r="G27" i="6"/>
  <c r="G28" i="6"/>
  <c r="G29" i="6"/>
  <c r="G30" i="6"/>
  <c r="G31" i="6"/>
  <c r="G32" i="6"/>
  <c r="G33" i="6"/>
  <c r="G35" i="6"/>
  <c r="G37" i="6"/>
  <c r="G38" i="6"/>
  <c r="G39" i="6"/>
  <c r="G40" i="6"/>
  <c r="G42" i="6"/>
  <c r="G43" i="6"/>
  <c r="G44" i="6"/>
  <c r="G45" i="6"/>
  <c r="G46" i="6"/>
  <c r="G47" i="6"/>
  <c r="G49" i="6"/>
  <c r="G50" i="6"/>
  <c r="G51" i="6"/>
  <c r="G53" i="6"/>
  <c r="G54" i="6"/>
  <c r="G55" i="6"/>
  <c r="G56" i="6"/>
  <c r="G5" i="6"/>
  <c r="AZ57" i="8" l="1"/>
  <c r="AB57" i="8"/>
  <c r="P57" i="8"/>
  <c r="D57" i="8"/>
  <c r="AZ56" i="8"/>
  <c r="AN56" i="8"/>
  <c r="AB56" i="8"/>
  <c r="P56" i="8"/>
  <c r="D56" i="8"/>
  <c r="AZ55" i="8"/>
  <c r="AN55" i="8"/>
  <c r="AB55" i="8"/>
  <c r="P55" i="8"/>
  <c r="D55" i="8"/>
  <c r="AZ54" i="8"/>
  <c r="AN54" i="8"/>
  <c r="AB54" i="8"/>
  <c r="P54" i="8"/>
  <c r="D54" i="8"/>
  <c r="D52" i="8"/>
  <c r="AZ51" i="8"/>
  <c r="AN51" i="8"/>
  <c r="AB51" i="8"/>
  <c r="P51" i="8"/>
  <c r="D51" i="8"/>
  <c r="AZ50" i="8"/>
  <c r="AN50" i="8"/>
  <c r="AB50" i="8"/>
  <c r="P50" i="8"/>
  <c r="D50" i="8"/>
  <c r="AZ49" i="8"/>
  <c r="AN49" i="8"/>
  <c r="AB49" i="8"/>
  <c r="P49" i="8"/>
  <c r="D49" i="8"/>
  <c r="AZ47" i="8"/>
  <c r="AN47" i="8"/>
  <c r="AB47" i="8"/>
  <c r="P47" i="8"/>
  <c r="D47" i="8"/>
  <c r="AZ46" i="8"/>
  <c r="AN46" i="8"/>
  <c r="AB46" i="8"/>
  <c r="P46" i="8"/>
  <c r="D46" i="8"/>
  <c r="AZ45" i="8"/>
  <c r="AN45" i="8"/>
  <c r="AB45" i="8"/>
  <c r="P45" i="8"/>
  <c r="D45" i="8"/>
  <c r="AZ44" i="8"/>
  <c r="AN44" i="8"/>
  <c r="AB44" i="8"/>
  <c r="P44" i="8"/>
  <c r="D44" i="8"/>
  <c r="AZ43" i="8"/>
  <c r="AN43" i="8"/>
  <c r="AB43" i="8"/>
  <c r="P43" i="8"/>
  <c r="D43" i="8"/>
  <c r="AZ42" i="8"/>
  <c r="AN42" i="8"/>
  <c r="AB42" i="8"/>
  <c r="P42" i="8"/>
  <c r="D42" i="8"/>
  <c r="AZ41" i="8"/>
  <c r="AN41" i="8"/>
  <c r="AB41" i="8"/>
  <c r="P41" i="8"/>
  <c r="D41" i="8"/>
  <c r="AZ40" i="8"/>
  <c r="AN40" i="8"/>
  <c r="AB40" i="8"/>
  <c r="P40" i="8"/>
  <c r="D40" i="8"/>
  <c r="D39" i="8"/>
  <c r="AZ38" i="8"/>
  <c r="AN38" i="8"/>
  <c r="AB38" i="8"/>
  <c r="P38" i="8"/>
  <c r="D38" i="8"/>
  <c r="D37" i="8"/>
  <c r="AZ36" i="8"/>
  <c r="AN36" i="8"/>
  <c r="AB36" i="8"/>
  <c r="P36" i="8"/>
  <c r="AZ35" i="8"/>
  <c r="AN35" i="8"/>
  <c r="AB35" i="8"/>
  <c r="P35" i="8"/>
  <c r="D35" i="8"/>
  <c r="D34" i="8"/>
  <c r="AZ33" i="8"/>
  <c r="AN33" i="8"/>
  <c r="AB33" i="8"/>
  <c r="P33" i="8"/>
  <c r="D33" i="8"/>
  <c r="AZ32" i="8"/>
  <c r="AN32" i="8"/>
  <c r="AB32" i="8"/>
  <c r="P32" i="8"/>
  <c r="D32" i="8"/>
  <c r="AZ31" i="8"/>
  <c r="AN31" i="8"/>
  <c r="AB31" i="8"/>
  <c r="P31" i="8"/>
  <c r="D31" i="8"/>
  <c r="AZ30" i="8"/>
  <c r="AB30" i="8"/>
  <c r="AZ29" i="8"/>
  <c r="AN29" i="8"/>
  <c r="AB29" i="8"/>
  <c r="AZ28" i="8"/>
  <c r="AN28" i="8"/>
  <c r="AB28" i="8"/>
  <c r="AZ27" i="8"/>
  <c r="AN27" i="8"/>
  <c r="AB27" i="8"/>
  <c r="AZ26" i="8"/>
  <c r="AN26" i="8"/>
  <c r="AB26" i="8"/>
  <c r="AZ25" i="8"/>
  <c r="AN25" i="8"/>
  <c r="AB25" i="8"/>
  <c r="AZ24" i="8"/>
  <c r="AN24" i="8"/>
  <c r="AB24" i="8"/>
  <c r="AZ23" i="8"/>
  <c r="AN23" i="8"/>
  <c r="AB23" i="8"/>
  <c r="AZ22" i="8"/>
  <c r="AN22" i="8"/>
  <c r="AB22" i="8"/>
  <c r="AZ21" i="8"/>
  <c r="AN21" i="8"/>
  <c r="AB21" i="8"/>
  <c r="AZ20" i="8"/>
  <c r="AN20" i="8"/>
  <c r="AB20" i="8"/>
  <c r="AZ19" i="8"/>
  <c r="AN19" i="8"/>
  <c r="AB19" i="8"/>
  <c r="AZ18" i="8"/>
  <c r="AN18" i="8"/>
  <c r="AB18" i="8"/>
  <c r="AZ17" i="8"/>
  <c r="AN17" i="8"/>
  <c r="AB17" i="8"/>
  <c r="AZ16" i="8"/>
  <c r="AN16" i="8"/>
  <c r="AB16" i="8"/>
  <c r="AZ15" i="8"/>
  <c r="AN15" i="8"/>
  <c r="AB15" i="8"/>
  <c r="AZ14" i="8"/>
  <c r="AN14" i="8"/>
  <c r="AB14" i="8"/>
  <c r="AZ13" i="8"/>
  <c r="AN13" i="8"/>
  <c r="AB13" i="8"/>
  <c r="AZ12" i="8"/>
  <c r="AN12" i="8"/>
  <c r="AB12" i="8"/>
  <c r="AZ11" i="8"/>
  <c r="AN11" i="8"/>
  <c r="AB11" i="8"/>
  <c r="AZ10" i="8"/>
  <c r="AN10" i="8"/>
  <c r="AB10" i="8"/>
  <c r="AZ9" i="8"/>
  <c r="AN9" i="8"/>
  <c r="AB9" i="8"/>
  <c r="AZ7" i="8"/>
  <c r="AN7" i="8"/>
  <c r="AB7" i="8"/>
  <c r="AZ6" i="8"/>
  <c r="AN6" i="8"/>
  <c r="AB6" i="8"/>
  <c r="AZ5" i="8"/>
  <c r="AN5" i="8"/>
  <c r="AB5" i="8"/>
  <c r="P5" i="8"/>
  <c r="AZ58" i="8" l="1"/>
  <c r="AN58" i="8"/>
  <c r="AB58" i="8"/>
  <c r="H57" i="6"/>
  <c r="M57" i="6"/>
  <c r="N57" i="6"/>
  <c r="O57" i="6"/>
  <c r="P57" i="6"/>
  <c r="R57" i="6"/>
  <c r="T57" i="6"/>
  <c r="W57" i="6"/>
  <c r="X57" i="6"/>
  <c r="Y57" i="6"/>
  <c r="Z57" i="6"/>
  <c r="AA57" i="6"/>
  <c r="AB57" i="6"/>
  <c r="AD57" i="6"/>
  <c r="AE57" i="6"/>
  <c r="AG57" i="6"/>
  <c r="AI57" i="6"/>
  <c r="AJ57" i="6"/>
  <c r="AK57" i="6"/>
  <c r="AL57" i="6"/>
  <c r="AM57" i="6"/>
  <c r="AN57" i="6"/>
  <c r="AO57" i="6"/>
  <c r="AQ57" i="6"/>
  <c r="AR57" i="6"/>
  <c r="AT57" i="6"/>
  <c r="AV57" i="6"/>
  <c r="AW57" i="6"/>
  <c r="AY57" i="6"/>
  <c r="BD57" i="6"/>
  <c r="BE57" i="6"/>
  <c r="BF57" i="6"/>
  <c r="BG57" i="6"/>
  <c r="BH57" i="6"/>
  <c r="BJ57" i="6"/>
  <c r="BL57" i="6"/>
  <c r="BM57" i="6"/>
  <c r="BN57" i="6"/>
  <c r="BO57" i="6"/>
  <c r="BP57" i="6"/>
  <c r="BQ57" i="6"/>
  <c r="BR57" i="6"/>
  <c r="BS57" i="6"/>
  <c r="BT57" i="6"/>
  <c r="BU57" i="6"/>
  <c r="BW57" i="6"/>
  <c r="BY57" i="6"/>
  <c r="BZ57" i="6"/>
  <c r="CA57" i="6"/>
  <c r="CB57" i="6"/>
  <c r="CC57" i="6"/>
  <c r="CD57" i="6"/>
  <c r="CE57" i="6"/>
  <c r="CG57" i="6"/>
  <c r="CH57" i="6"/>
  <c r="CJ57" i="6"/>
  <c r="CL57" i="6"/>
  <c r="CM57" i="6"/>
  <c r="CO57" i="6"/>
  <c r="CT57" i="6"/>
  <c r="CU57" i="6"/>
  <c r="CV57" i="6"/>
  <c r="CW57" i="6"/>
  <c r="CY57" i="6"/>
  <c r="CZ57" i="6"/>
  <c r="DA57" i="6"/>
  <c r="DC57" i="6"/>
  <c r="DD57" i="6"/>
  <c r="DE57" i="6"/>
  <c r="DF57" i="6"/>
  <c r="DG57" i="6"/>
  <c r="DH57" i="6"/>
  <c r="DI57" i="6"/>
  <c r="DJ57" i="6"/>
  <c r="DK57" i="6"/>
  <c r="DL57" i="6"/>
  <c r="DN57" i="6"/>
  <c r="DP57" i="6"/>
  <c r="DQ57" i="6"/>
  <c r="DR57" i="6"/>
  <c r="DS57" i="6"/>
  <c r="DT57" i="6"/>
  <c r="DU57" i="6"/>
  <c r="DV57" i="6"/>
  <c r="DX57" i="6"/>
  <c r="DZ57" i="6"/>
  <c r="EA57" i="6"/>
  <c r="EC57" i="6"/>
  <c r="ED57" i="6"/>
  <c r="EF57" i="6"/>
  <c r="EK57" i="6"/>
  <c r="EL57" i="6"/>
  <c r="EM57" i="6"/>
  <c r="EN57" i="6"/>
  <c r="EP57" i="6"/>
  <c r="EU57" i="6"/>
  <c r="EV57" i="6"/>
  <c r="EW57" i="6"/>
  <c r="EX57" i="6"/>
  <c r="EY57" i="6"/>
  <c r="FB57" i="6"/>
  <c r="FG57" i="6"/>
  <c r="FH57" i="6"/>
  <c r="FI57" i="6"/>
  <c r="FJ57" i="6"/>
  <c r="FK57" i="6"/>
  <c r="FL57" i="6"/>
  <c r="FO57" i="6"/>
  <c r="FP57" i="6"/>
  <c r="FQ57" i="6"/>
  <c r="FS57" i="6"/>
  <c r="FT57" i="6"/>
  <c r="FV57" i="6"/>
  <c r="GF57" i="6"/>
  <c r="GK57" i="6"/>
  <c r="GL57" i="6"/>
  <c r="GM57" i="6"/>
  <c r="GN57" i="6"/>
  <c r="GO57" i="6"/>
  <c r="GR57" i="6"/>
  <c r="GW57" i="6"/>
  <c r="GX57" i="6"/>
  <c r="GY57" i="6"/>
  <c r="GZ57" i="6"/>
  <c r="HA57" i="6"/>
  <c r="HB57" i="6"/>
  <c r="HE57" i="6"/>
  <c r="HF57" i="6"/>
  <c r="HG57" i="6"/>
  <c r="HI57" i="6"/>
  <c r="HJ57" i="6"/>
  <c r="H14" i="9"/>
  <c r="I14" i="9"/>
  <c r="K14" i="9"/>
  <c r="L14" i="9"/>
  <c r="N14" i="9"/>
  <c r="O14" i="9"/>
  <c r="Q14" i="9"/>
  <c r="R14" i="9"/>
  <c r="W14" i="9"/>
  <c r="X14" i="9"/>
  <c r="Z14" i="9"/>
  <c r="AA14" i="9"/>
  <c r="AC14" i="9"/>
  <c r="AD14" i="9"/>
  <c r="AI14" i="9"/>
  <c r="AJ14" i="9"/>
  <c r="AR14" i="9"/>
  <c r="AS14" i="9"/>
  <c r="FU52" i="6" l="1"/>
  <c r="EE52" i="6"/>
  <c r="CN52" i="6"/>
  <c r="EE37" i="6" l="1"/>
  <c r="S10" i="27" l="1"/>
  <c r="R10" i="27"/>
  <c r="P10" i="27"/>
  <c r="O10" i="27"/>
  <c r="M10" i="27"/>
  <c r="L10" i="27"/>
  <c r="L11" i="27" s="1"/>
  <c r="J10" i="27"/>
  <c r="I10" i="27"/>
  <c r="G10" i="27"/>
  <c r="F10" i="27"/>
  <c r="E10" i="27" s="1"/>
  <c r="D10" i="27"/>
  <c r="C10" i="27"/>
  <c r="B10" i="27"/>
  <c r="S9" i="27"/>
  <c r="R9" i="27"/>
  <c r="P9" i="27"/>
  <c r="O9" i="27"/>
  <c r="N9" i="27" s="1"/>
  <c r="M9" i="27"/>
  <c r="L9" i="27"/>
  <c r="K9" i="27" s="1"/>
  <c r="J9" i="27"/>
  <c r="J11" i="27" s="1"/>
  <c r="I9" i="27"/>
  <c r="G9" i="27"/>
  <c r="G11" i="27" s="1"/>
  <c r="F9" i="27"/>
  <c r="F11" i="27" s="1"/>
  <c r="D9" i="27"/>
  <c r="C9" i="27"/>
  <c r="B9" i="27"/>
  <c r="S11" i="27"/>
  <c r="R11" i="27"/>
  <c r="P11" i="27"/>
  <c r="O11" i="27"/>
  <c r="M11" i="27"/>
  <c r="AN11" i="23"/>
  <c r="AH11" i="23"/>
  <c r="AG11" i="23"/>
  <c r="AM11" i="23" s="1"/>
  <c r="AF11" i="23"/>
  <c r="AB11" i="23"/>
  <c r="Y11" i="23"/>
  <c r="V11" i="23"/>
  <c r="R11" i="23"/>
  <c r="Q11" i="23"/>
  <c r="T11" i="23" s="1"/>
  <c r="P11" i="23"/>
  <c r="M11" i="23"/>
  <c r="J11" i="23"/>
  <c r="I11" i="23"/>
  <c r="G11" i="23"/>
  <c r="R10" i="23"/>
  <c r="U10" i="23" s="1"/>
  <c r="Q10" i="23"/>
  <c r="T10" i="23" s="1"/>
  <c r="M10" i="23"/>
  <c r="J10" i="23"/>
  <c r="I10" i="23"/>
  <c r="G10" i="23" s="1"/>
  <c r="R9" i="23"/>
  <c r="Q9" i="23"/>
  <c r="M9" i="23"/>
  <c r="J9" i="23"/>
  <c r="I9" i="23"/>
  <c r="H9" i="23"/>
  <c r="G9" i="23"/>
  <c r="FU6" i="6"/>
  <c r="FU7" i="6"/>
  <c r="FU9" i="6"/>
  <c r="FU10" i="6"/>
  <c r="FU11" i="6"/>
  <c r="FU12" i="6"/>
  <c r="FU13" i="6"/>
  <c r="FU14" i="6"/>
  <c r="FU15" i="6"/>
  <c r="FU16" i="6"/>
  <c r="FU17" i="6"/>
  <c r="FU18" i="6"/>
  <c r="FU19" i="6"/>
  <c r="FU20" i="6"/>
  <c r="FU21" i="6"/>
  <c r="FU22" i="6"/>
  <c r="FU24" i="6"/>
  <c r="FU25" i="6"/>
  <c r="FU26" i="6"/>
  <c r="FU27" i="6"/>
  <c r="FU28" i="6"/>
  <c r="FU29" i="6"/>
  <c r="FU30" i="6"/>
  <c r="FU31" i="6"/>
  <c r="FU32" i="6"/>
  <c r="FU33" i="6"/>
  <c r="FU34" i="6"/>
  <c r="FU35" i="6"/>
  <c r="FU37" i="6"/>
  <c r="FU38" i="6"/>
  <c r="FU39" i="6"/>
  <c r="FU40" i="6"/>
  <c r="FU42" i="6"/>
  <c r="FU43" i="6"/>
  <c r="FU44" i="6"/>
  <c r="FU45" i="6"/>
  <c r="FU46" i="6"/>
  <c r="FU47" i="6"/>
  <c r="FU49" i="6"/>
  <c r="FU50" i="6"/>
  <c r="FU51" i="6"/>
  <c r="FU54" i="6"/>
  <c r="FU55" i="6"/>
  <c r="FU56" i="6"/>
  <c r="FU5" i="6"/>
  <c r="EE6" i="6"/>
  <c r="EE7" i="6"/>
  <c r="EE9" i="6"/>
  <c r="EE10" i="6"/>
  <c r="EE11" i="6"/>
  <c r="EE12" i="6"/>
  <c r="EE13" i="6"/>
  <c r="EE14" i="6"/>
  <c r="EE15" i="6"/>
  <c r="EE16" i="6"/>
  <c r="EE17" i="6"/>
  <c r="EE18" i="6"/>
  <c r="EE19" i="6"/>
  <c r="EE20" i="6"/>
  <c r="EE21" i="6"/>
  <c r="EE22" i="6"/>
  <c r="EE23" i="6"/>
  <c r="EE24" i="6"/>
  <c r="EE25" i="6"/>
  <c r="EE26" i="6"/>
  <c r="EE27" i="6"/>
  <c r="EE28" i="6"/>
  <c r="EE29" i="6"/>
  <c r="EE30" i="6"/>
  <c r="EE31" i="6"/>
  <c r="EE32" i="6"/>
  <c r="EE33" i="6"/>
  <c r="EE34" i="6"/>
  <c r="EE35" i="6"/>
  <c r="EE38" i="6"/>
  <c r="EE39" i="6"/>
  <c r="EE40" i="6"/>
  <c r="EE42" i="6"/>
  <c r="EE43" i="6"/>
  <c r="EE44" i="6"/>
  <c r="EE45" i="6"/>
  <c r="EE46" i="6"/>
  <c r="EE47" i="6"/>
  <c r="EE49" i="6"/>
  <c r="EE50" i="6"/>
  <c r="EE51" i="6"/>
  <c r="EE54" i="6"/>
  <c r="EE55" i="6"/>
  <c r="EE56" i="6"/>
  <c r="EE5" i="6"/>
  <c r="CN11" i="6"/>
  <c r="CN20" i="6"/>
  <c r="CN21" i="6"/>
  <c r="CN22" i="6"/>
  <c r="CN23" i="6"/>
  <c r="CN32" i="6"/>
  <c r="CN33" i="6"/>
  <c r="CN34" i="6"/>
  <c r="CN37" i="6"/>
  <c r="CN46" i="6"/>
  <c r="CN47" i="6"/>
  <c r="AX6" i="6"/>
  <c r="AX7" i="6"/>
  <c r="AX9" i="6"/>
  <c r="AX10" i="6"/>
  <c r="AX11" i="6"/>
  <c r="AX12" i="6"/>
  <c r="AX13" i="6"/>
  <c r="AX14" i="6"/>
  <c r="AX15" i="6"/>
  <c r="AX16" i="6"/>
  <c r="AX17" i="6"/>
  <c r="AX18" i="6"/>
  <c r="AX19" i="6"/>
  <c r="AX20" i="6"/>
  <c r="AX21" i="6"/>
  <c r="AX22" i="6"/>
  <c r="AX24" i="6"/>
  <c r="AX25" i="6"/>
  <c r="AX26" i="6"/>
  <c r="AX27" i="6"/>
  <c r="AX28" i="6"/>
  <c r="AX29" i="6"/>
  <c r="AX30" i="6"/>
  <c r="AX31" i="6"/>
  <c r="AX32" i="6"/>
  <c r="AX33" i="6"/>
  <c r="AX34" i="6"/>
  <c r="AX35" i="6"/>
  <c r="AX37" i="6"/>
  <c r="AX38" i="6"/>
  <c r="AX39" i="6"/>
  <c r="AX40" i="6"/>
  <c r="AX42" i="6"/>
  <c r="AX43" i="6"/>
  <c r="AX44" i="6"/>
  <c r="AX45" i="6"/>
  <c r="AX46" i="6"/>
  <c r="AX47" i="6"/>
  <c r="AX49" i="6"/>
  <c r="AX50" i="6"/>
  <c r="AX51" i="6"/>
  <c r="AX52" i="6"/>
  <c r="AX54" i="6"/>
  <c r="AX55" i="6"/>
  <c r="AX56" i="6"/>
  <c r="AX5" i="6"/>
  <c r="D189" i="1"/>
  <c r="AE11" i="23" l="1"/>
  <c r="H12" i="23"/>
  <c r="H14" i="23"/>
  <c r="I14" i="23"/>
  <c r="I12" i="23"/>
  <c r="R12" i="23"/>
  <c r="R14" i="23"/>
  <c r="G12" i="23"/>
  <c r="G14" i="23"/>
  <c r="J14" i="23"/>
  <c r="J12" i="23"/>
  <c r="M12" i="23"/>
  <c r="M14" i="23"/>
  <c r="P9" i="23"/>
  <c r="Q12" i="23"/>
  <c r="Q14" i="23"/>
  <c r="I11" i="27"/>
  <c r="Q9" i="27"/>
  <c r="AR11" i="23"/>
  <c r="U11" i="23"/>
  <c r="S11" i="23" s="1"/>
  <c r="AL11" i="23"/>
  <c r="AU11" i="23" s="1"/>
  <c r="U9" i="23"/>
  <c r="P10" i="23"/>
  <c r="CN18" i="6"/>
  <c r="CN43" i="6"/>
  <c r="CN7" i="6"/>
  <c r="CN6" i="6"/>
  <c r="CN31" i="6"/>
  <c r="CN44" i="6"/>
  <c r="CN16" i="6"/>
  <c r="CN55" i="6"/>
  <c r="CN39" i="6"/>
  <c r="CN38" i="6"/>
  <c r="CN24" i="6"/>
  <c r="CN12" i="6"/>
  <c r="CN17" i="6"/>
  <c r="CN28" i="6"/>
  <c r="CN56" i="6"/>
  <c r="CN40" i="6"/>
  <c r="CN25" i="6"/>
  <c r="CN51" i="6"/>
  <c r="CN50" i="6"/>
  <c r="CN13" i="6"/>
  <c r="CN49" i="6"/>
  <c r="CN10" i="6"/>
  <c r="CN19" i="6"/>
  <c r="CN30" i="6"/>
  <c r="CN42" i="6"/>
  <c r="CN15" i="6"/>
  <c r="CN14" i="6"/>
  <c r="CN54" i="6"/>
  <c r="CN9" i="6"/>
  <c r="CN45" i="6"/>
  <c r="CN29" i="6"/>
  <c r="CN26" i="6"/>
  <c r="CN35" i="6"/>
  <c r="K10" i="27"/>
  <c r="EE57" i="6"/>
  <c r="FU57" i="6"/>
  <c r="AX57" i="6"/>
  <c r="E9" i="27"/>
  <c r="E11" i="27"/>
  <c r="H9" i="27"/>
  <c r="H10" i="27"/>
  <c r="N10" i="27"/>
  <c r="Q10" i="27"/>
  <c r="AA10" i="23"/>
  <c r="AD10" i="23"/>
  <c r="X10" i="23"/>
  <c r="AG10" i="23" s="1"/>
  <c r="Z10" i="23"/>
  <c r="S10" i="23"/>
  <c r="W10" i="23"/>
  <c r="AC10" i="23"/>
  <c r="T9" i="23"/>
  <c r="AS11" i="23"/>
  <c r="CN27" i="6"/>
  <c r="AK11" i="23" l="1"/>
  <c r="AQ11" i="23"/>
  <c r="T14" i="23"/>
  <c r="T12" i="23"/>
  <c r="P12" i="23"/>
  <c r="P14" i="23"/>
  <c r="AA9" i="23"/>
  <c r="U12" i="23"/>
  <c r="U14" i="23"/>
  <c r="Q11" i="27"/>
  <c r="H11" i="27"/>
  <c r="K11" i="27"/>
  <c r="N11" i="27"/>
  <c r="AV11" i="23"/>
  <c r="AT11" i="23" s="1"/>
  <c r="AB10" i="23"/>
  <c r="Y10" i="23"/>
  <c r="AD9" i="23"/>
  <c r="X9" i="23"/>
  <c r="CN5" i="6"/>
  <c r="CN57" i="6" s="1"/>
  <c r="AF10" i="23"/>
  <c r="V10" i="23"/>
  <c r="AM10" i="23"/>
  <c r="AS10" i="23"/>
  <c r="AP10" i="23"/>
  <c r="AJ10" i="23"/>
  <c r="Z9" i="23"/>
  <c r="W9" i="23"/>
  <c r="S9" i="23"/>
  <c r="AC9" i="23"/>
  <c r="AD14" i="23" l="1"/>
  <c r="AD12" i="23"/>
  <c r="AA12" i="23"/>
  <c r="AA14" i="23"/>
  <c r="AG9" i="23"/>
  <c r="X14" i="23"/>
  <c r="X12" i="23"/>
  <c r="AB9" i="23"/>
  <c r="AC12" i="23"/>
  <c r="AC14" i="23"/>
  <c r="S14" i="23"/>
  <c r="S12" i="23"/>
  <c r="W12" i="23"/>
  <c r="W14" i="23"/>
  <c r="Y9" i="23"/>
  <c r="Z12" i="23"/>
  <c r="Z14" i="23"/>
  <c r="AV10" i="23"/>
  <c r="AS9" i="23"/>
  <c r="AP9" i="23"/>
  <c r="AM9" i="23"/>
  <c r="V9" i="23"/>
  <c r="AF9" i="23"/>
  <c r="AL10" i="23"/>
  <c r="AK10" i="23" s="1"/>
  <c r="AI10" i="23"/>
  <c r="AO10" i="23"/>
  <c r="AN10" i="23" s="1"/>
  <c r="AR10" i="23"/>
  <c r="AQ10" i="23" s="1"/>
  <c r="AE10" i="23"/>
  <c r="V12" i="23" l="1"/>
  <c r="V14" i="23"/>
  <c r="AS12" i="23"/>
  <c r="AS14" i="23"/>
  <c r="AP14" i="23"/>
  <c r="AP12" i="23"/>
  <c r="AJ9" i="23"/>
  <c r="AG12" i="23"/>
  <c r="AG14" i="23"/>
  <c r="AF12" i="23"/>
  <c r="AF14" i="23"/>
  <c r="AM12" i="23"/>
  <c r="AM14" i="23"/>
  <c r="AB12" i="23"/>
  <c r="AB14" i="23"/>
  <c r="Y14" i="23"/>
  <c r="Y12" i="23"/>
  <c r="Y12" i="9" s="1"/>
  <c r="AU10" i="23"/>
  <c r="AT10" i="23" s="1"/>
  <c r="AH10" i="23"/>
  <c r="AI9" i="23"/>
  <c r="AR9" i="23"/>
  <c r="AO9" i="23"/>
  <c r="AL9" i="23"/>
  <c r="AE9" i="23"/>
  <c r="AE12" i="23" l="1"/>
  <c r="AE12" i="9" s="1"/>
  <c r="AE14" i="23"/>
  <c r="AJ12" i="23"/>
  <c r="AJ14" i="23"/>
  <c r="AV9" i="23"/>
  <c r="AK9" i="23"/>
  <c r="AL12" i="23"/>
  <c r="AL14" i="23"/>
  <c r="AQ9" i="23"/>
  <c r="AR12" i="23"/>
  <c r="AR14" i="23"/>
  <c r="Y14" i="9"/>
  <c r="Y15" i="9"/>
  <c r="AN9" i="23"/>
  <c r="AO12" i="23"/>
  <c r="AO14" i="23"/>
  <c r="AI12" i="23"/>
  <c r="AI14" i="23"/>
  <c r="AU9" i="23"/>
  <c r="AH9" i="23"/>
  <c r="AT9" i="23" l="1"/>
  <c r="AU14" i="23"/>
  <c r="AU12" i="23"/>
  <c r="AQ12" i="23"/>
  <c r="AQ14" i="23"/>
  <c r="AH14" i="23"/>
  <c r="AH12" i="23"/>
  <c r="AK14" i="23"/>
  <c r="AK12" i="23"/>
  <c r="AV14" i="23"/>
  <c r="AV12" i="23"/>
  <c r="AN12" i="23"/>
  <c r="AN14" i="23"/>
  <c r="AE14" i="9"/>
  <c r="AE15" i="9"/>
  <c r="G15" i="25"/>
  <c r="F15" i="25"/>
  <c r="E15" i="25"/>
  <c r="AT14" i="23" l="1"/>
  <c r="AT12" i="23"/>
  <c r="AB14" i="9"/>
  <c r="AG14" i="9"/>
  <c r="V14" i="9"/>
  <c r="AF14" i="9"/>
  <c r="AH14" i="9"/>
  <c r="AQ14" i="9"/>
  <c r="AT14" i="9" l="1"/>
  <c r="AM14" i="9"/>
  <c r="AV14" i="9"/>
  <c r="AU14" i="9"/>
  <c r="AL14" i="9"/>
  <c r="AN14" i="9" l="1"/>
  <c r="AO14" i="9"/>
  <c r="AK14" i="9"/>
  <c r="AP14" i="9"/>
  <c r="T14" i="9" l="1"/>
  <c r="U14" i="9"/>
  <c r="D95" i="1" l="1"/>
  <c r="D168" i="1"/>
  <c r="D223" i="1"/>
  <c r="D311" i="1"/>
  <c r="F88" i="1" l="1"/>
  <c r="E88" i="1"/>
  <c r="F45" i="1"/>
  <c r="E45" i="1"/>
  <c r="D398" i="1" l="1"/>
  <c r="F398" i="1"/>
  <c r="G398" i="1"/>
  <c r="H398" i="1"/>
  <c r="F311" i="1"/>
  <c r="G311" i="1"/>
  <c r="H311" i="1"/>
  <c r="F271" i="1"/>
  <c r="G271" i="1"/>
  <c r="H271" i="1"/>
  <c r="F223" i="1"/>
  <c r="G223" i="1"/>
  <c r="H223" i="1"/>
  <c r="F189" i="1"/>
  <c r="G189" i="1"/>
  <c r="H189" i="1"/>
  <c r="F168" i="1"/>
  <c r="G168" i="1"/>
  <c r="H168" i="1"/>
  <c r="F95" i="1"/>
  <c r="G95" i="1"/>
  <c r="H95" i="1"/>
  <c r="D25" i="1"/>
  <c r="F25" i="1"/>
  <c r="G25" i="1"/>
  <c r="H25" i="1"/>
  <c r="E398" i="1"/>
  <c r="E311" i="1"/>
  <c r="E271" i="1"/>
  <c r="E223" i="1"/>
  <c r="E189" i="1"/>
  <c r="E168" i="1"/>
  <c r="E95" i="1"/>
  <c r="E25" i="1"/>
  <c r="M12" i="19" l="1"/>
  <c r="N12" i="19"/>
  <c r="P12" i="19"/>
  <c r="Q12" i="19"/>
  <c r="S12" i="19"/>
  <c r="E12" i="19"/>
  <c r="F12" i="19"/>
  <c r="G12" i="19"/>
  <c r="H12" i="19"/>
  <c r="J12" i="19"/>
  <c r="K12" i="19"/>
  <c r="P14" i="9" l="1"/>
  <c r="M14" i="9"/>
  <c r="J14" i="9"/>
  <c r="G14" i="9"/>
  <c r="S14" i="9"/>
  <c r="R12" i="19"/>
  <c r="L12" i="19"/>
  <c r="I12" i="19"/>
  <c r="O12" i="19"/>
  <c r="D6" i="7"/>
  <c r="E6" i="7"/>
  <c r="F6" i="7"/>
  <c r="G6" i="7"/>
  <c r="E8" i="10" l="1"/>
  <c r="E13" i="10" s="1"/>
  <c r="F8" i="10"/>
  <c r="F13" i="10" s="1"/>
  <c r="E12" i="10" l="1"/>
  <c r="F12" i="10"/>
  <c r="D8" i="10"/>
  <c r="D13" i="10" l="1"/>
  <c r="D12" i="10"/>
  <c r="G57" i="6" l="1"/>
  <c r="D36" i="8" l="1"/>
  <c r="AN57" i="8"/>
  <c r="D9" i="8"/>
  <c r="E58" i="8"/>
  <c r="D6" i="8"/>
  <c r="D58" i="8" s="1"/>
  <c r="R58" i="8" l="1"/>
  <c r="AA58" i="8"/>
  <c r="Y58" i="8"/>
  <c r="X58" i="8"/>
  <c r="W58" i="8"/>
  <c r="V58" i="8"/>
  <c r="U58" i="8"/>
  <c r="T58" i="8"/>
  <c r="S58" i="8"/>
  <c r="Q58" i="8"/>
  <c r="Z58" i="8"/>
  <c r="P58" i="8"/>
</calcChain>
</file>

<file path=xl/sharedStrings.xml><?xml version="1.0" encoding="utf-8"?>
<sst xmlns="http://schemas.openxmlformats.org/spreadsheetml/2006/main" count="4012" uniqueCount="1262">
  <si>
    <t>ՄԱՍ 1. ՊԵՏԱԿԱՆ ՄԱՐՄՆԻ ՌԱԶՄԱՎԱՐՈՒԹՅԱՆ ԸՆԴՀԱՆՈՒՐ ՆԿԱՐԱԳՐՈՒԹՅՈՒՆԸ</t>
  </si>
  <si>
    <t>ՄԱՍ 2. ՊԵՏԱԿԱՆ ՄԱՐՄՆԻ ԿՈՂՄԻՑ ԻՐԱԿԱՆԱՑՎՈՂ ԲՅՈՒՋԵՏԱՅԻՆ ԾՐԱԳՐԵՐԸ ԵՎ ՄԻՋՈՑԱՌՈՒՄՆԵՐԸ</t>
  </si>
  <si>
    <t>Ծրագիր/Միջոցառում</t>
  </si>
  <si>
    <t>Ծրագիր</t>
  </si>
  <si>
    <t>Ծրագրի անվանումը՝</t>
  </si>
  <si>
    <t>Ծրագրի նպատակը՝</t>
  </si>
  <si>
    <t>Վերջնական արդյունքի նկարագրությունը՝</t>
  </si>
  <si>
    <t>Միջոցառման անվանումը՝</t>
  </si>
  <si>
    <t>Միջոցառման նկարագրությունը՝</t>
  </si>
  <si>
    <t>ՄԱՍ 3 ՊԵՏԱԿԱՆ ՄԱՐՄՆԻ ԾՐԱԳՐԵՐԻ ԳԾՈՎ ՎԵՐՋՆԱԿԱՆ ԱՐԴՅՈՒՆՔԻ ՑՈՒՑԱՆԻՇՆԵՐԸ</t>
  </si>
  <si>
    <t>Ծրագրի վերջնական արդյունքները</t>
  </si>
  <si>
    <t xml:space="preserve">Ելակետը </t>
  </si>
  <si>
    <t>Թիրախը</t>
  </si>
  <si>
    <t>2024թ</t>
  </si>
  <si>
    <t>Ծրագրի դասիչը՝</t>
  </si>
  <si>
    <t>Միջոցառման դասիչը՝</t>
  </si>
  <si>
    <t>2025թ</t>
  </si>
  <si>
    <t>Նկարագրությունը՝</t>
  </si>
  <si>
    <t>Արդյունքի չափորոշիչներ</t>
  </si>
  <si>
    <t>Միջոցառման վրա կատարվող ծախսը (հազար դրամ)</t>
  </si>
  <si>
    <t>2026թ</t>
  </si>
  <si>
    <t>Ծրագրային դասիչը</t>
  </si>
  <si>
    <t>Բաժին</t>
  </si>
  <si>
    <t xml:space="preserve">Խումբ </t>
  </si>
  <si>
    <t>Դաս</t>
  </si>
  <si>
    <t>Ընդամենը</t>
  </si>
  <si>
    <t>…</t>
  </si>
  <si>
    <t>X</t>
  </si>
  <si>
    <t>(հազար դրամներով)</t>
  </si>
  <si>
    <t>Եկամուտների ստացման աղբյուրների անվանումները</t>
  </si>
  <si>
    <t>Բազային տարի ըստ 2022 թվականի տարեկան  հաշվետվության</t>
  </si>
  <si>
    <t>2023 թվականի սպասողական</t>
  </si>
  <si>
    <t>Կանխատեսում</t>
  </si>
  <si>
    <t>2024թ.</t>
  </si>
  <si>
    <t>2025թ.</t>
  </si>
  <si>
    <t>2026թ.</t>
  </si>
  <si>
    <t>ԸՆԴԱՄԵՆԸ</t>
  </si>
  <si>
    <t>1. Վճարովի ծառայությունների մատուցումից և աշխատանքների կատարումից</t>
  </si>
  <si>
    <t>2025թ բյուջե (հազ. դրամ)</t>
  </si>
  <si>
    <t>Արտաքին միջոցներ</t>
  </si>
  <si>
    <t>ՀՀ կառ. համաֆինանսավորում</t>
  </si>
  <si>
    <t>Ծրագրով նախատեսված ամբողջ գումարը</t>
  </si>
  <si>
    <t>Կատարողականն առ. 01.01.2022թ. դրությամբ</t>
  </si>
  <si>
    <t>Մնացորդ</t>
  </si>
  <si>
    <t>Վարկային ծրագրեր</t>
  </si>
  <si>
    <t>Դրամաշնորհային ծրագրեր</t>
  </si>
  <si>
    <t>Միջոցառում</t>
  </si>
  <si>
    <t>2023թ.</t>
  </si>
  <si>
    <t>1. Պետական մարմնի գծով 2024-2026 թվականների համար սահմանված ֆինանսավորման նախնական ընդհանուր կողմնորոշիչ չափաքանակները</t>
  </si>
  <si>
    <t>3. Ընդամենը հայտով ներկայացված ընդհանուր ծախսերը` 2024-2026 թթ. ՄԺԾԾ համար (տող 3.1 + տող 3.2 + տող 3.3.)</t>
  </si>
  <si>
    <t>3.1 Գոյություն ունեցող ծախսային պարտավորությունների գնահատում 2024-2026 թթ. ՄԺԾԾ համար (առանց ծախսային խնայողությունների վերաբերյալ առաջարկների ներառման)</t>
  </si>
  <si>
    <t>3.2 Ծախսային խնայողությունների գծով առաջարկները (-) նշանով</t>
  </si>
  <si>
    <t>3.3 Նոր նախաձեռնությունների գծով ընդհանուր ծախսերը</t>
  </si>
  <si>
    <t>5. Տարբերությունը 2024-2026թվականների համար սահմանված ֆինանսավորման նախնական ընդհանուր կողմնորոշիչ չափաքանակներից (տող 3-տող 1)</t>
  </si>
  <si>
    <t>Ծրագրի սկիզբն ըստ համապատասխան համաձայնագրի</t>
  </si>
  <si>
    <t>Ծրագրի ավարտն ըստ համապատասխան համաձայնագրի (ներառյալ փոփոխությունները)</t>
  </si>
  <si>
    <t>Առաջին եռամսյակ</t>
  </si>
  <si>
    <t>Երկրորդ եռամսյակ</t>
  </si>
  <si>
    <t>Երրորդ եռամսյակ</t>
  </si>
  <si>
    <t>Չորրորդ եռամսյակ</t>
  </si>
  <si>
    <t>Տարի</t>
  </si>
  <si>
    <t>2024թ. բյուջետային հայտ</t>
  </si>
  <si>
    <t xml:space="preserve">Աղյուսակ 1. Քաղաքականությանն առնչվող բյուջետային ծրագրերն ու միջոցառումները </t>
  </si>
  <si>
    <t>Միջոցառման անվանումը</t>
  </si>
  <si>
    <t>2024թ (հազ. դրամ)</t>
  </si>
  <si>
    <t>2025թ (հազ. դրամ)</t>
  </si>
  <si>
    <t>2026թ (հազ. դրամ)</t>
  </si>
  <si>
    <t>ԼՐԱՑՄԱՆ ՊԱՀԱՆՋՆԵՐ</t>
  </si>
  <si>
    <t>Ռիսկի նկարագրությունը</t>
  </si>
  <si>
    <t>Հնարավոր ազդեցությունը նպատակների և արդյունքային ցուցանիշների վրա</t>
  </si>
  <si>
    <t>Ռիսկի կանխման/ հաղթահարման հնարավոր ուղիները</t>
  </si>
  <si>
    <t>4. Տարբերությունը ՀՀ 2023թ. պետական բյուջեի համապատասխան ցուցանիշից (տող 3 - տող 2)</t>
  </si>
  <si>
    <t>2. &lt;&lt;ՀՀ 2023թ. պետական բյուջեի մասին&gt;&gt; ՀՀ օրենքով պետական մարմնի գծով սահմանված ընդհանուր հատկացումները</t>
  </si>
  <si>
    <t>Ծրագրի գծով 2024-2026թթ ՄԺԾԾ-ով 2024թ. համար նախատեսված չափաքանակները (գոյություն ունեցող պարտավորություններ)</t>
  </si>
  <si>
    <t>Ընդամենը՝ որից</t>
  </si>
  <si>
    <t>Ենթավարկային ծրագրեր</t>
  </si>
  <si>
    <t>Ցուցանիշներ</t>
  </si>
  <si>
    <t>Արտաքին աղբյուրներից ստացվող ֆինանսավորման տեսակը՝ ըստ ծրագրերի</t>
  </si>
  <si>
    <t xml:space="preserve">Հավելված 1. ՄԱՍ 3.  </t>
  </si>
  <si>
    <t>x</t>
  </si>
  <si>
    <t>2022թ.  (փաստացի) բազային տարի (հազ. դրամ)</t>
  </si>
  <si>
    <t>2023թ (պլան) (հազ. դրամ)</t>
  </si>
  <si>
    <t xml:space="preserve">Հավելված N 3. Բյուջետային ծրագրերի և ակնկալվող արդյունքների ներկայացման ձևաչափ </t>
  </si>
  <si>
    <t>Արդյունքի չափորոշիչի անվանումը և չափման միավորը</t>
  </si>
  <si>
    <t>Հավելված N 4. Բյուջետային ծրագրերի գծով ամփոփ ծախսերն ըստ բյուջետային ծախսերի գործառական դասակարգման տարրերի և ըստ տնտեսագիտական դասակարգման հոդվածների</t>
  </si>
  <si>
    <t>Ծրագրի /Միջոցառման անվոնւմը</t>
  </si>
  <si>
    <t>2023թ պլան (հազ. դրամ)</t>
  </si>
  <si>
    <t>Բազային տարի 2022թ․ (հազ. դրամ)</t>
  </si>
  <si>
    <t>2024թ բյուջե  (հազ. դրամ</t>
  </si>
  <si>
    <t>2026թ բյուջե  (հազ. դրամ)</t>
  </si>
  <si>
    <t xml:space="preserve">Կանխատեսում (հազար դրամներով)   </t>
  </si>
  <si>
    <t>Հավելված N 6. Պետական մարմնի և դրա ենթակա կազմակերպությունների ստացվելիք եկամուտների աղբյուրները (բացառությամբ պետական բյուջեից ստացվող եկամուտների)</t>
  </si>
  <si>
    <t>Հավելված N 5. Բյուջետային ծրագրերի/միջոցառումների գծով ծախսերը՝ վարչատարածքային բաժանմամբ (ըստ մարզերի)</t>
  </si>
  <si>
    <t>2024թ բյուջե  (հազ. դրամ)</t>
  </si>
  <si>
    <t>Ընդամենը ըստ մարզերի</t>
  </si>
  <si>
    <t xml:space="preserve">Ընդամենը </t>
  </si>
  <si>
    <t>Վարկային ծրագիր</t>
  </si>
  <si>
    <t>Դրամաշնորհային ծրագիր</t>
  </si>
  <si>
    <t>Ենթավարկային ծրագիր</t>
  </si>
  <si>
    <t>Ծրագրի /Միջոցառման անվանումը</t>
  </si>
  <si>
    <t>Հավելված N 7. Արտաքին աղբյուրներից ստացվող նպատակային վարկերի, դրամաշնորհների,  ինչպես նաև հիմնական գումարի մարման և ֆինանսական ակտիվների ձեռքբերման գծով ծախսերի հաշվին իրականացվելիք ծրագրերը</t>
  </si>
  <si>
    <t xml:space="preserve">2023թ. բյուջե (սպասողական) </t>
  </si>
  <si>
    <t>2022թ. բյուջե (փաստ)</t>
  </si>
  <si>
    <t>Հայտի և 2024-2026թթ ՄԺԾԾ-ով 2024թ. համար նախատեսված չափաքանակի տարբերության պարզաբանումը</t>
  </si>
  <si>
    <t>Ձևաչափ 1. Արտաքին աղբյուրներից բյուջետային խողովակներով ստացվող նպատակային վարկերի և դրամաշնորհների հաշվին իրականացվելիք ծախսերը</t>
  </si>
  <si>
    <t>Ձևաչափ 2. Արտաքին աղբյուրներից բյուջետային խողովակներով ստացվող վարկերի հաշվին իրականացվելիք ծրագրերի շրջանակներում հիմնական գումարի մարման և ֆինանսական ակտիվների ձեռքբերման գծով ծախսերը</t>
  </si>
  <si>
    <t>Հավելված N 8. Ամփոփ ֆինանսական պահանջներ ՄԺԾԾ ժամանակահատվածի համար</t>
  </si>
  <si>
    <t>Ձևաչափ 1. Հայտով ներկայացված՝ 2024-2026թթ ընդհանուր ծախսերի համեմատությունը ՀՀ 2023թ. պետական բյուջեի և 2024-2026թթ. համար սահմանված նախնական կողմնորոշիչ չափաքակաների հետ</t>
  </si>
  <si>
    <t>Հավելված 10․ Հայտի հետ կապված հիմնական ռիսկերը</t>
  </si>
  <si>
    <t>Հավելված N 3. Բյուջետային ծրագրերի և ակնկալվող արդյունքների ներկայացման ձևաչափ</t>
  </si>
  <si>
    <t>1.  Լրացվում է հայտը ներկայացնող պետական մարմնի անվանումը</t>
  </si>
  <si>
    <t>ՄԱՍ 3. ՊԵՏԱԿԱՆ ՄԱՐՄՆԻ ԾՐԱԳՐԵՐԻ ԳԾՈՎ ՎԵՐՋՆԱԿԱՆ ԱՐԴՅՈՒՆՔԻ ՑՈՒՑԱՆԻՇՆԵՐԸ</t>
  </si>
  <si>
    <t xml:space="preserve">ՄԱՍ 4. ՊԵՏԱԿԱՆ ՄԱՐՄՆԻ ԳԾՈՎ ԱՐԴՅՈՒՆՔԱՅԻՆ (ԿԱՏԱՐՈՂԱԿԱՆ) ՑՈՒՑԱՆԻՇՆԵՐԸ </t>
  </si>
  <si>
    <t>Ծրագրի միջոցառումները</t>
  </si>
  <si>
    <t>31․ Ծախսերը ներկայացնել նաև դրամով՝ կիրառելով փետրվարի 1-ի արտարժույթի ԿԲ փոխարժեքը</t>
  </si>
  <si>
    <t>Հավելված N 9. Միջոլորտային (խաչվող) առանձին քաղաքականություններին առնչվող ծրագրերի և միջոցառումների ներկայացման ամփոփ ձևաչափ</t>
  </si>
  <si>
    <r>
      <t>Պետական մարմնի անվանումը</t>
    </r>
    <r>
      <rPr>
        <vertAlign val="superscript"/>
        <sz val="8"/>
        <color rgb="FF000000"/>
        <rFont val="GHEA Grapalat"/>
        <family val="3"/>
      </rPr>
      <t>1</t>
    </r>
    <r>
      <rPr>
        <sz val="8"/>
        <color rgb="FF000000"/>
        <rFont val="GHEA Grapalat"/>
        <family val="3"/>
      </rPr>
      <t>՝</t>
    </r>
  </si>
  <si>
    <t>2․ Համառոտ ներկայացնել այն հիմնական ռազմավարական նպատակները և գերակա վերջնական արդյունքները, որոնց վրա պետական մարմինը ձգտում է ներազդել իր պատասխանատվության ներքո իրականացվող բյուջետային ծրագրերի և միջոցառումների միջոցով</t>
  </si>
  <si>
    <t>3․ Համառոտ ներկայացնել պետական մարմնի պատասխանատվության ներքո իրականացվող բյուջետային ծրագրերում կատարվող հիմնական փոփոխությունները՝ ներառյալ փոփոխություններ մատուցվող ծառայություններում, տրամադրվող տրանսֆերտներում և շահառուների շրջանակներում: Ներկայացնել միայն այն փոփոխությունները, որոնք հատկապես կարևորվում են հիմնական գերակա վերջնական արդյունքների ձեռք բերման տեսանկյունից</t>
  </si>
  <si>
    <t>4.Համառոտ ներկայացնել պետական մարմնի պատասխանատվության ներքո իրականացվող բյուջետային ծրագրերի շրջանակներում իրականացվող Կապիտալ բնույթի հիմնական միջոցառումները , որոնք ուղղված են գերակա վերջնական արդյուքների ապահովմանը</t>
  </si>
  <si>
    <t>5․ Համառոտ ներկայացնել պետական մարմնի պատասխանատվության ներքո իրականացվող բյուջետային ծրագրերի շրջանակներում իրականացվող ֆինանսական ակտիվների կառավարման այն հիմնական միջոցառումները (բաժնետոմսերի ձեռք բերում, վարկերի տրամադրում և այլն), որոնք ուղղված են գերակա վերջնական արդյուքների ապահովմանը</t>
  </si>
  <si>
    <t xml:space="preserve">6․ Լրացվում է համապատասխան ծրագրի դասիչը՝ Ծրագրային դասակարգչով սահմանված դասիչներին համապատասխան </t>
  </si>
  <si>
    <t>7․ Լրացվում է համապատասխան ծրագրի գծով ընդհանուր հատկացումների չափը՝ բազային (փաստացի),  պլանավորվող և կանխատեսվող տարիների համար։ Այն հավասար է տվյալ ծրագրի բոլոր միջոցառումների գծով հատկացումների հանրագումարին</t>
  </si>
  <si>
    <t xml:space="preserve">8․ Աղյուսակում միևնույն ծրագրի շրջանակներում իրականացվող միևնույն տիպի միջոցառումներն անհրաժեշտ է ներկայացնել խմբավորված տեսքով: Օրինակ, միևնույն ծրագրի շրջանակներում իրականացվող բոլոր ընթացիկ բնույթի միջոցառումները (ծառայությունների մատուցում, տրանսֆերտերի տրամադրում և այլն) անհրաժետ է ներկայացնել Ընթացիկ միջոցառումների համար նախատեսված հատվածում՝հաջորդաբար, իսկ կապիտալ միջոցառումները՝ այդ տիպի միջոցառումների համար նախատեսված հատվածում: </t>
  </si>
  <si>
    <t>9․ Լրացվում է համապատասխան միջոցառման դասիչը՝ Ծրագրային դասակարգչով սահմանված դասիչներին համապատասխան</t>
  </si>
  <si>
    <t>10․ Լրացվում է տվյալ միջոցառման տեսակը՝ Ծառայությունների մատուցում, Տրանսֆերտների տրամադրում, Ֆինանսավորման ծախսերի իրականացում և այլն: Միջոցառումների տեսակների սպառիչ ցանկը և դրանց առնչվող տեղեկատվության վերաբերյալ մանրամասն պահանջները ներկայացված են մեթոդական ցուցումների բաղկացուցիչ մաս հանդիսացող «Ծրագրային բյուջետավորման ձևաչափով բյուջետային ծրագրերի և միջոցառումների սահմանման» մեթոդական ձեռնարկով:</t>
  </si>
  <si>
    <t>11․  Լրացվում է ծրագրի նպատակը</t>
  </si>
  <si>
    <t>12․ Լրացվում է ծրագրի դասիչը՝ Ծրագրային դասակարգչով սահմանված դասիչներին համապատասխան</t>
  </si>
  <si>
    <t>13․  Լրացվում է ծրագրի անվանումը</t>
  </si>
  <si>
    <t xml:space="preserve">14. Լրացվում է ծրագրի վերջնական արդյունքի չափորոշիչը։ </t>
  </si>
  <si>
    <t>15.Լրացվում է վերջնական արդյունքի չափորոշիչի ելակետային փաստացի ցուցանիշը, որի նկատմամբ դիտարկվում է վերջնական արդյունքի ցուցանիշների դինամիկան (որպես ելակետային ցուցանիշ դիտել 2022թվականի փաստացի ցուցանիշը իսկ անհնարինության դեպքում վերջին փաստացի ցուցանիշը)</t>
  </si>
  <si>
    <t>16. Լրացվում է վերջնական արդյունքի չափորոշիչի ելակետային ցուցանիշի ժամկետը (որպես ելակետային ժամկետ դիտել 2021 թվականը իսկ անհնարինության դեպքում վերջին փաստացի ցուցանիշի ժամկետը)</t>
  </si>
  <si>
    <t>17. Լրացվում է վերջնական արդյունքի չափորոշիչի թիրախային/կանխատեսվող ցուցանիշը, որի նկատմամբ դիտարկվում է վերջնական արդյունքի ցուցանիշների դինամիկան։ Անհրաժեշտ է, հաշվի առնել, որպեսզի ծրագրերի վերջնարդյունքները բխեն ոլորտային քաղաքականության կամ ՀՀ կառավարության ծրագրով սահմանված քաղաքականության թիրախներից:</t>
  </si>
  <si>
    <t>18. Լրացվում է վերջնական արդյունքի չափորոշիչի թիրախային /կանխատեսվող ժամկետը։</t>
  </si>
  <si>
    <t>19. Ներկայացնել համապատասխան ծրագրերի գծով սահմանվող վերջնական արդյունքների չափորոշիչների կապը ՀՀ կառավարության ծրագրով և/կամ գործող այլ ռազմավարական փաստաթղթերով սահմանված քաղաքականության կոնկրետ նպատակների և թիրախների հետ, կատարելով հղումներ համապատասխան փաստաթղթերին, ներկայացնելով համապատասխան դրույթներ և փաստաթղթերով սահմանված թիրախային ցուցանիշներ: Ներկայացնել նաև թե ինչպես են ծրագրերի վերջնական արդյունքները նպաստելու համապատասխան քաղաքականության թիրախների իրագործմանը:</t>
  </si>
  <si>
    <t>20. Ներկայացնել համապատասխան ծրագրերի գծով սահմանվող վերջնական արդյունքների չափորոշիչների կապը ՄԱԿ-ի «Կայուն զարգացման 2030 օրակարգում» ներառված կայուն զարգացման 17 նպատակներն և դրանց գծով սահմանված գլոբալ ցուցանիշների հետ: Այն դեպքերում, երբ միևնույն ծրագիրը կապված է մեկից ավելի զարգացման նպատակների և ցուցանիշների հետ, անհրաժեշտ է նշել համապատասխան նպատակներն ու ցուցանիշները՝ նկարագրելով, թե ինչպես են ծրագրերի վերջնական արդյունքները նպաստելու դրանց իրագործմանը: ՄԱԿ-ի կայուն զարգացման նպպատակների և գլոբալ ցուցանիշների վերաբերյալ մանրամասն տեղեկատվությունը կարելի է ծանոթանալ ՄԱԿ-ի պաշտոնական ինտերնետային կայքից` հետևյալ հղումով (http://un.am/hy/p/sustainabledevelopmentgoals):</t>
  </si>
  <si>
    <t xml:space="preserve">21․ Ձևաչափում տեղեկատվությունը ներկայացվում է պետական մարմնին տրամադրվող հատկացումների շրջանակներում իրականացվող յուրաքանչյուր միջոցառման գծով՝ խմբավորված ըստ առանձին ծրագրերի </t>
  </si>
  <si>
    <t>22․ Հաջորդաբար ներկայացվող աղյուսակների տեսքով ներկայացվում են համապատասխան ծրագրի գծով միջոցառումներից յուրաքանչյուրի գծով արդյունքային (կատարողական) ցուցանիշները։ Անհրաժեշտ է հաշվի առնել, որ ծրագրերի միջոցառումները ունենան հստակ/ չափելի/համադրելի ուղղակի արդյունքի ոչ ֆինանսական ցուցանիշներ։</t>
  </si>
  <si>
    <t>23․ Ներկայացվում է միջոցառման կանխատեսվող ցուցանիշները միջոցառման ավարտի համար նախատեսված տարեթվի դրությամբ: Լրացվում է միայն այն միջոցառումների համար, որոնք ունեն հստակ   կանխատեսվող ավարտի ժամկետ:</t>
  </si>
  <si>
    <t>24․ Լրացվում է տվյալ միջոցառման տեսակը՝ Ծառայությունների մատուցում, Տրանսֆերտների տրամադրում, Ֆինանսավորման ծախսերի իրականացում և այլն: Միջոցառումների տեսակների սպառիչ ցանկը և դրանց առնչվող տեղեկատվության վերաբերյալ մանրամասն պահանջները ներկայացված են մեթոդական ցուցումների բաղկացուցիչ մաս հանդիսացող «Ծրագրային բյուջետավորման ձևաչափով բյուջետային ծրագրերի և միջոցառումների սահմանման» մեթոդական ձեռնարկով:</t>
  </si>
  <si>
    <t xml:space="preserve">25․ Ծառայությունների դեպքում լրացվում է ծառայությունը մատուցող կազմակերպության(ների) անվանում(ներ)ը (օրինակ՝ դպրոցներ, հիվանդանոցներ, թատրոններ, թանգարաններ և այլն): Հանրային սեփականության կառավարման միջոցառումների դեպքում՝ լրացվում է ակտիվն օգտագործող կազմակերպության(ների) անվանում(ներ)ը, Տրանսֆերտների դեպքում՝ շահառուների ընտրության չափանիշները: </t>
  </si>
  <si>
    <t xml:space="preserve">26․  Լրացվում է ոչ ֆինանսական չափորոշիչի տեսակը (քանակի, որակի, ծածկույթի, ժամկետի և այլ չափորոշիչ): Միջոցառման գծով այլ ֆինանսական չափորոշիչ (օրինակ՝ մատուցվող ծառայության  միավորի գինը և այլն) սահմանված լինելու դեպքում այս դաշտում լրացվում է &lt;Ոչ ֆինանսական չափորոշիչ&gt; բառերը: Յուրաքանչյուր չափորոշիչի վերաբերյալ տեղեկատվությունն անհրաժեշտ է ներկայացնել առանձին տողով: Ոչ ֆինանսական չափորոշիչներ և ցուցանիշներ չեն ներկայացվում պետական մարմինների ներքին ծառայությունների համար նախատեսվող վարչական բնույթի միջոցառումների համար: Այն ծրագրերի և միջոցառումների դեպքում, որոնք առնչվում են միջոլորտային (խաչվող) քաղաքականությունների նպատակների և գերակայությունների (գենդերային քաղաքականություն, կորոնավիրուսի համավարակի հետևանքների հաղթահարում, 2020թ Արցախյան պատերազմի հետևանքների հաղթահարում/տնտեսության հետպատերազմյան վերականգնում) հետ, ոչ-ֆինանսական արդյունքների  ցուցանիշների կազմում անհրաժեշտ է ներառել նաև այդ քաղաքականություններին առնչվող, այդ թվում՝ գենդերային զգայուն ոչ-ֆինանսական ցուցանիշներ: </t>
  </si>
  <si>
    <t xml:space="preserve">27․ Բացել բյուջետային ծախսերը ըստ բյուջետային ծախսերի տնտեսագիտական դասակարգման առանձին կատեգորիաների մակարդակով </t>
  </si>
  <si>
    <t xml:space="preserve">28․ Բացել բյուջետային ծախսերը ըստ բյուջետային ծախսերի տնտեսագիտական դասակարգման առանձին կատեգորիաների մակարդակով </t>
  </si>
  <si>
    <t>29․ Բացել բյուջետային ծախսերը առանձին մարզերի մակարդակով</t>
  </si>
  <si>
    <t>30․ Եթե նվիրատվությունները ստացվում են նաև արտաքին աղբյուրներից, ապա դրանք համառոտ նկարագրել ըստ յուրաքանչյուր նվիրատուի</t>
  </si>
  <si>
    <t xml:space="preserve">32․ Յուրաքանչյուր միջոցառման գծով բյուջետային ծախսերը բացել բյուջետային ծախսերի տնտեսագիտական դասակարգման առանձին կատեգորիաների մակարդակով </t>
  </si>
  <si>
    <t>33․ Ծախսերը ներկայացնել նաև դրամով՝ կիրառելով փետրվարի 1-ի արտարժույթի ԿԲ փոխարժեքը</t>
  </si>
  <si>
    <t xml:space="preserve">34. Յուրքանչյուր առանձին միջոլորտային (խաչվող) քաղաքականության համար լրացվում է առանձին ձևաչափ: </t>
  </si>
  <si>
    <t>35. Նշվում է միջոլորտային (խաչվող) քաղաքականության անվանումը: Խոսքը վերաբերվում է այնպիսի քաղաքականությունների մասին, որոնց արդյունքներն ու դրանց շրջանակներում իրականացվող միջոցառումներն առնչվում են մեկից ավելի ոլորտների, նպատակների և գերատեսչությունների հետ և առկա ծրագրային կառուցվածքը հնարավորություն չի տալիս արդյունավետ կերպով առանձնացնել այդ քաղաքականություններին ուղղված ծախսերը (օրինակ՝ գենդերային քաղաքականություն, կորոնավիրուսի համավարակի հետևանքների հաղթահարում և այլն):</t>
  </si>
  <si>
    <t>36. Նշվում է տվյալ խաչվող քաղաքականության նպատակ(ներ)ը:  Հնարավորության դեպքում անհրաժեշտ է կատարել հղումներ ՀՀ կառավարության համապատասխան նպատակներն ու գերակայությունները սահմանող փաստաթղթերին:</t>
  </si>
  <si>
    <t>37. Նշվում է տվյալ քաղաքականության շրջանակներում միջինժամկետ հատվածում ակնկալվող հիմնական արդյունքները: Արդյունքները նկարագրելիս հնարավորության սահմաններում անհրաժեշտ է ներկայացնել այն հիմնական վերջնական արդյունքները, որոնց նպաստելու են ներկայացված  միջոցառումների իրականացումը:</t>
  </si>
  <si>
    <t>38. Ներկայացվում է համապատասխան խաչվող քաղաքկանության իրականացման հետ կապված իրավիճակի նկարագրությունը: Ներկայացվում է տվյալ քաղաքականության շրջանակներում պետական մարմնի պատասխանատվությամբ իրականացվող ծրագրերի և միջոցառումների գծով վերջին միտումները ինչպես ոչ ֆինանսական, այնպես էլ ֆինանսական ցուցանիշների մակարդակով:</t>
  </si>
  <si>
    <t xml:space="preserve">39. Լրացվում է համապատասխան խաչվող քաղաքականությանն առնչվող միջոցառումների (գոյություն ունեցող պարտավորություններ և նոր նախաձեռնություններ հանդիսացող) գծով համապատասխան տարիների համար հաշվարկված ծախսերը: </t>
  </si>
  <si>
    <t>40. Ներկայացվում է տեղեկատվություն համապատասխան խաչվող քաղաքականությանը տվյալ միջոցառման առնչության վերաբերյալ: Առնչությունը ներկայացնելիս, անհրաժեշտ է հստակեցնել, թե ինչպես է տվյալ միջոցառումը նպաստելու խաչվող քաղաքականության նպատակների իրականացմանը, այդ թվում՝ այն հիմնավորելով համապատասխան արդյունքային ցուցանիշներով: Այն դեպքում, երբ միջոցառման շրջանակներում իրականացվող ծախսերի միայն մի մասն է առնչվում խաչվող քաղաքականությանը, անհրաժեշտ է այդ մասին կատարել նշում՝ հնարավորության դեպքում նկարագրելով միջոցառման առնչվող բաղադրիչ(ներ)ը:</t>
  </si>
  <si>
    <t>41․ Ներկայացնել 1-5 թվանշանով, որտեղ 1 թվանշանը ենթադրում է առավել բարձր հավանականություն</t>
  </si>
  <si>
    <r>
      <t>Ծրագրային դասիչ</t>
    </r>
    <r>
      <rPr>
        <vertAlign val="superscript"/>
        <sz val="8"/>
        <color rgb="FF000000"/>
        <rFont val="GHEA Grapalat"/>
        <family val="3"/>
      </rPr>
      <t>6</t>
    </r>
  </si>
  <si>
    <r>
      <t>Ծրագրի միջոցառումներ</t>
    </r>
    <r>
      <rPr>
        <vertAlign val="superscript"/>
        <sz val="8"/>
        <color rgb="FF000000"/>
        <rFont val="GHEA Grapalat"/>
        <family val="3"/>
      </rPr>
      <t>8</t>
    </r>
  </si>
  <si>
    <r>
      <t>Միջոցառում</t>
    </r>
    <r>
      <rPr>
        <vertAlign val="superscript"/>
        <sz val="8"/>
        <color rgb="FF000000"/>
        <rFont val="GHEA Grapalat"/>
        <family val="3"/>
      </rPr>
      <t>9</t>
    </r>
  </si>
  <si>
    <r>
      <t>Նպատակը</t>
    </r>
    <r>
      <rPr>
        <vertAlign val="superscript"/>
        <sz val="8"/>
        <color rgb="FF000000"/>
        <rFont val="GHEA Grapalat"/>
        <family val="3"/>
      </rPr>
      <t xml:space="preserve">11 </t>
    </r>
  </si>
  <si>
    <r>
      <t>Ծրագրի դասիչը</t>
    </r>
    <r>
      <rPr>
        <vertAlign val="superscript"/>
        <sz val="8"/>
        <color rgb="FF000000"/>
        <rFont val="GHEA Grapalat"/>
        <family val="3"/>
      </rPr>
      <t>12</t>
    </r>
  </si>
  <si>
    <r>
      <t>Ծրագրի անվանումը</t>
    </r>
    <r>
      <rPr>
        <vertAlign val="superscript"/>
        <sz val="8"/>
        <color rgb="FF000000"/>
        <rFont val="GHEA Grapalat"/>
        <family val="3"/>
      </rPr>
      <t>13</t>
    </r>
  </si>
  <si>
    <r>
      <t>Չափորոշիչը</t>
    </r>
    <r>
      <rPr>
        <vertAlign val="superscript"/>
        <sz val="8"/>
        <color theme="1"/>
        <rFont val="GHEA Grapalat"/>
        <family val="3"/>
      </rPr>
      <t>14</t>
    </r>
  </si>
  <si>
    <r>
      <t>Ցուցանիշը</t>
    </r>
    <r>
      <rPr>
        <vertAlign val="superscript"/>
        <sz val="8"/>
        <color theme="1"/>
        <rFont val="GHEA Grapalat"/>
        <family val="3"/>
      </rPr>
      <t>15</t>
    </r>
  </si>
  <si>
    <r>
      <t>Ժամկետը</t>
    </r>
    <r>
      <rPr>
        <vertAlign val="superscript"/>
        <sz val="8"/>
        <color theme="1"/>
        <rFont val="GHEA Grapalat"/>
        <family val="3"/>
      </rPr>
      <t>16</t>
    </r>
  </si>
  <si>
    <r>
      <t>Ցուցանիշը</t>
    </r>
    <r>
      <rPr>
        <vertAlign val="superscript"/>
        <sz val="8"/>
        <color theme="1"/>
        <rFont val="GHEA Grapalat"/>
        <family val="3"/>
      </rPr>
      <t>17</t>
    </r>
  </si>
  <si>
    <r>
      <t>Ժամկետը</t>
    </r>
    <r>
      <rPr>
        <vertAlign val="superscript"/>
        <sz val="8"/>
        <color theme="1"/>
        <rFont val="GHEA Grapalat"/>
        <family val="3"/>
      </rPr>
      <t>18</t>
    </r>
  </si>
  <si>
    <r>
      <t>Կապը ՀՀ կառավարության ծրագրով  և ՀՀ գործող այլ ռազմավարական փաստաթղթերով սահմանված ՀՀ կառավարության քաղաքականության նպատակների և թիրախների հետ</t>
    </r>
    <r>
      <rPr>
        <vertAlign val="superscript"/>
        <sz val="8"/>
        <color rgb="FF000000"/>
        <rFont val="GHEA Grapalat"/>
        <family val="3"/>
      </rPr>
      <t>19</t>
    </r>
  </si>
  <si>
    <r>
      <t>Կապը ՄԱԿ-ի կայուն զարգացման նպատակների և ցուցանիշների հետ</t>
    </r>
    <r>
      <rPr>
        <vertAlign val="superscript"/>
        <sz val="8"/>
        <color rgb="FF000000"/>
        <rFont val="GHEA Grapalat"/>
        <family val="3"/>
      </rPr>
      <t>20</t>
    </r>
  </si>
  <si>
    <r>
      <t>Ծրագրի միջոցառումները</t>
    </r>
    <r>
      <rPr>
        <b/>
        <vertAlign val="superscript"/>
        <sz val="10"/>
        <color theme="1"/>
        <rFont val="GHEA Grapalat"/>
        <family val="3"/>
      </rPr>
      <t>22</t>
    </r>
  </si>
  <si>
    <r>
      <t>Միջոցառման ավարտի տարեթիվը</t>
    </r>
    <r>
      <rPr>
        <vertAlign val="superscript"/>
        <sz val="8"/>
        <color theme="1"/>
        <rFont val="GHEA Grapalat"/>
        <family val="3"/>
      </rPr>
      <t>23</t>
    </r>
  </si>
  <si>
    <r>
      <t>Միջոցառումն իրականացնողի անվանումը</t>
    </r>
    <r>
      <rPr>
        <vertAlign val="superscript"/>
        <sz val="8"/>
        <color theme="1"/>
        <rFont val="GHEA Grapalat"/>
        <family val="3"/>
      </rPr>
      <t>25</t>
    </r>
    <r>
      <rPr>
        <sz val="8"/>
        <color theme="1"/>
        <rFont val="GHEA Grapalat"/>
        <family val="3"/>
      </rPr>
      <t>՝</t>
    </r>
  </si>
  <si>
    <r>
      <t>Արդյունքի չափորոշիչի տեսակը</t>
    </r>
    <r>
      <rPr>
        <vertAlign val="superscript"/>
        <sz val="8"/>
        <color rgb="FF000000"/>
        <rFont val="GHEA Grapalat"/>
        <family val="3"/>
      </rPr>
      <t>26</t>
    </r>
  </si>
  <si>
    <r>
      <t>Գործառական դասակարգման</t>
    </r>
    <r>
      <rPr>
        <vertAlign val="superscript"/>
        <sz val="11"/>
        <color theme="1"/>
        <rFont val="Calibri"/>
        <family val="2"/>
        <scheme val="minor"/>
      </rPr>
      <t xml:space="preserve"> 27</t>
    </r>
  </si>
  <si>
    <r>
      <t>2.  Ստացվող նվիրատվություններից</t>
    </r>
    <r>
      <rPr>
        <vertAlign val="superscript"/>
        <sz val="8"/>
        <color theme="1"/>
        <rFont val="GHEA Grapalat"/>
        <family val="3"/>
      </rPr>
      <t>30</t>
    </r>
  </si>
  <si>
    <r>
      <t>Տնտեսագիտական դասակարգման կատեգորիան</t>
    </r>
    <r>
      <rPr>
        <vertAlign val="superscript"/>
        <sz val="8"/>
        <color theme="1"/>
        <rFont val="GHEA Grapalat"/>
        <family val="3"/>
      </rPr>
      <t>32</t>
    </r>
  </si>
  <si>
    <r>
      <t>Ձևաչափ 1. Արտաքին աղբյուրներից բյուջետային խողովակներով ստացվող նպատակային վարկերի և դրամաշնորհների հաշվին իրականացվելիք ծախսերը</t>
    </r>
    <r>
      <rPr>
        <b/>
        <vertAlign val="superscript"/>
        <sz val="10"/>
        <color theme="1"/>
        <rFont val="GHEA Grapalat"/>
        <family val="3"/>
      </rPr>
      <t>31</t>
    </r>
  </si>
  <si>
    <r>
      <t>Ձևաչափ 2. Արտաքին աղբյուրներից բյուջետային խողովակներով ստացվող վարկերի հաշվին իրականացվելիք ծրագրերի շրջանակներում հիմնական գումարի մարման և ֆինանսական ակտիվների ձեռքբերման գծով ծախսերը</t>
    </r>
    <r>
      <rPr>
        <b/>
        <vertAlign val="superscript"/>
        <sz val="10"/>
        <color theme="1"/>
        <rFont val="GHEA Grapalat"/>
        <family val="3"/>
      </rPr>
      <t>33</t>
    </r>
  </si>
  <si>
    <r>
      <t>Հավելված N 9. Միջոլորտային (խաչվող) առանձին քաղաքականություններին առնչվող ծրագրերի և միջոցառումների ներկայացման ամփոփ ձևաչափ</t>
    </r>
    <r>
      <rPr>
        <b/>
        <i/>
        <vertAlign val="superscript"/>
        <sz val="12"/>
        <color theme="1"/>
        <rFont val="GHEA Grapalat"/>
        <family val="3"/>
      </rPr>
      <t>34</t>
    </r>
    <r>
      <rPr>
        <b/>
        <i/>
        <sz val="12"/>
        <color theme="1"/>
        <rFont val="GHEA Grapalat"/>
        <family val="3"/>
      </rPr>
      <t xml:space="preserve"> </t>
    </r>
  </si>
  <si>
    <r>
      <t xml:space="preserve">Քաղաքականությունը՝ </t>
    </r>
    <r>
      <rPr>
        <vertAlign val="superscript"/>
        <sz val="9"/>
        <color theme="1"/>
        <rFont val="GHEA Grapalat"/>
        <family val="3"/>
      </rPr>
      <t>35</t>
    </r>
  </si>
  <si>
    <r>
      <t xml:space="preserve">Նպատակը՝ </t>
    </r>
    <r>
      <rPr>
        <vertAlign val="superscript"/>
        <sz val="9"/>
        <color theme="1"/>
        <rFont val="GHEA Grapalat"/>
        <family val="3"/>
      </rPr>
      <t>36</t>
    </r>
  </si>
  <si>
    <r>
      <t xml:space="preserve">Ակնկալվող արդյունքները՝ </t>
    </r>
    <r>
      <rPr>
        <vertAlign val="superscript"/>
        <sz val="9"/>
        <color theme="1"/>
        <rFont val="GHEA Grapalat"/>
        <family val="3"/>
      </rPr>
      <t>37</t>
    </r>
  </si>
  <si>
    <r>
      <t xml:space="preserve">Առկա իրավիճակի նկարագրությունը՝ </t>
    </r>
    <r>
      <rPr>
        <vertAlign val="superscript"/>
        <sz val="9"/>
        <color theme="1"/>
        <rFont val="GHEA Grapalat"/>
        <family val="3"/>
      </rPr>
      <t>38</t>
    </r>
  </si>
  <si>
    <r>
      <t>Միջոցառման գծով ծախսերը</t>
    </r>
    <r>
      <rPr>
        <vertAlign val="superscript"/>
        <sz val="8"/>
        <color theme="1"/>
        <rFont val="GHEA Grapalat"/>
        <family val="3"/>
      </rPr>
      <t>39</t>
    </r>
    <r>
      <rPr>
        <sz val="8"/>
        <color theme="1"/>
        <rFont val="GHEA Grapalat"/>
        <family val="3"/>
      </rPr>
      <t xml:space="preserve"> (հազ. դրամ)</t>
    </r>
  </si>
  <si>
    <r>
      <t>Առնչությունը խաչվող քաղաքականությանը</t>
    </r>
    <r>
      <rPr>
        <vertAlign val="superscript"/>
        <sz val="8"/>
        <color theme="1"/>
        <rFont val="GHEA Grapalat"/>
        <family val="3"/>
      </rPr>
      <t>40</t>
    </r>
  </si>
  <si>
    <r>
      <t>Երևույթի հանդես գալու հավանականությունը</t>
    </r>
    <r>
      <rPr>
        <vertAlign val="superscript"/>
        <sz val="8"/>
        <color theme="1"/>
        <rFont val="GHEA Grapalat"/>
        <family val="3"/>
      </rPr>
      <t>41</t>
    </r>
  </si>
  <si>
    <t>1187</t>
  </si>
  <si>
    <t xml:space="preserve"> Գյուղատնտեսության արդիականացման ծրագիր</t>
  </si>
  <si>
    <t xml:space="preserve"> Գյուղատնտեսական տեխնիկական համակարգերի արդիականացում, ինտենսիվ այգիների ներդրման  և  տոհմաբուծության մեջ նոր ցեղատեսակների բուծման աջակցություն</t>
  </si>
  <si>
    <t xml:space="preserve"> Ոռոգման արդիական համակարգեր ներդրված հողատարածքների և տոհմային կենդանիների տեսակարար կշռի ավելացում</t>
  </si>
  <si>
    <t xml:space="preserve"> Հայաստանի Հանրապետությունում ինտենսիվ այգեգործության զարգացման նպատակով ծախսերի փոխհատուցում</t>
  </si>
  <si>
    <t xml:space="preserve"> Հայաստանի Հանրապետությունում այգեհիմնման նպատակով կատարված ծախսերի մասնակի փոխհատուցում</t>
  </si>
  <si>
    <t xml:space="preserve"> Տրանսֆերտների տրամադրում</t>
  </si>
  <si>
    <t xml:space="preserve"> Տոհմային կենդանիների տեսակարար կշիռ, տոկոս </t>
  </si>
  <si>
    <t xml:space="preserve"> Պետական աջակցությամբ ոռոգման արդիական համակարգեր ներդրված հողատարածքներ, հեկտար </t>
  </si>
  <si>
    <t xml:space="preserve"> Ագրոպարենային ոլորտի նոր սարքավորումներով վերազինում (միավոր) </t>
  </si>
  <si>
    <t xml:space="preserve"> Ժամանակակից տեխնոլոգիաներով վերամշակվող խաղողի և ինտենսիվ պտղատու այգետարածքներ, հատապտղանոցներ, հեկտար </t>
  </si>
  <si>
    <t xml:space="preserve"> Ծրագրում ընդգրկվող մարզերում տեղակայված կարկտապաշտպան ցանցային համակարգեր, հա </t>
  </si>
  <si>
    <t xml:space="preserve"> 2024 </t>
  </si>
  <si>
    <t xml:space="preserve"> 2026 </t>
  </si>
  <si>
    <t xml:space="preserve"> 2. ՏՆՏԵՍՈՒԹՅՈՒՆ, 2.4 ԳՅՈՒՂԱՏՆՏԵՍՈՒԹՅՈՒՆ </t>
  </si>
  <si>
    <t>Շահառուների ընտրության չափանիշները</t>
  </si>
  <si>
    <t xml:space="preserve"> Ծրագրի շրջանակներում հիմնված նոր ինտենսիվ պտղատու այգիներ, հեկտար </t>
  </si>
  <si>
    <t>քանակի</t>
  </si>
  <si>
    <t xml:space="preserve"> 100 </t>
  </si>
  <si>
    <t>04</t>
  </si>
  <si>
    <t>02</t>
  </si>
  <si>
    <t>01</t>
  </si>
  <si>
    <t xml:space="preserve"> Այլ ընթացիկ դրամաշնորհներ 4639</t>
  </si>
  <si>
    <t>Երևան քաղաք</t>
  </si>
  <si>
    <t>ՀՀ  Արագածոտնի մարզ</t>
  </si>
  <si>
    <t>ՀՀ Արարատի մարզ</t>
  </si>
  <si>
    <t>ՀՀ Արմավիրի մարզ</t>
  </si>
  <si>
    <t>ՀՀ Գեղարքունիքի մարզ</t>
  </si>
  <si>
    <t>ՀՀ Լոռու մարզ</t>
  </si>
  <si>
    <t>ՀՀ Կոտայքի մարզ</t>
  </si>
  <si>
    <t>ՀՀ Սյունիքի մարզ</t>
  </si>
  <si>
    <t>ՀՀ Վայոց Ձորի մարզ</t>
  </si>
  <si>
    <t>ՀՀ Տավուշի մարզ</t>
  </si>
  <si>
    <t>ՀՀ Շիրակի մարզ</t>
  </si>
  <si>
    <t>1022</t>
  </si>
  <si>
    <t>Գյուղատնտեսական մթերքների ծավալների ավելացում: Օգտագործվող վարելահողերի ավելացում: Պտուղբանջարեղենի և խաղողի վերամշակումից ստացված արտադրանքի ծավալների աճ</t>
  </si>
  <si>
    <t>Գյուղատնտեսական մթերքի և դրանց վերամշակումից ստացվող սննդամթերքի ծավալների ավելացում</t>
  </si>
  <si>
    <t>Գյուղատնտեսության խթանման ծրագիր</t>
  </si>
  <si>
    <t xml:space="preserve"> Միջոցառման անվանումը`</t>
  </si>
  <si>
    <t xml:space="preserve"> Պետական աջակցություն Հայաստանի Հանրապետության խաղողագործության և գինեգործության ոլորտներում վարվող պետական քաղաքականության ու զարգացման ծրագրերի իրականացմանը</t>
  </si>
  <si>
    <t xml:space="preserve"> Միջոցառման նկարագրությունը`</t>
  </si>
  <si>
    <t xml:space="preserve"> Աջակցություն Հայաստանի Հանրապետության  խաղողագործության և գինեգործության ոլորտներում վարվող պետական քաղաքականության ու զարգացման ծրագրերի իրականացմանը</t>
  </si>
  <si>
    <t xml:space="preserve"> Ծառայությունների մատուցում</t>
  </si>
  <si>
    <t xml:space="preserve"> Պետական աջակցություն Հայաստանի Հանրապետության գյուղատնտեսական ծրագրերի իրականացմանը</t>
  </si>
  <si>
    <t xml:space="preserve"> Աջակցություն Հայաստանի Հանրապետության  բուսաբուծության խթանման, բույսերի պաշտպանության և անասնաբուժական ծրագրերի իրականացմանը</t>
  </si>
  <si>
    <t xml:space="preserve"> Հողային բարեփոխումների փորձնական ծրագրին աջակցություն</t>
  </si>
  <si>
    <t xml:space="preserve"> Գյուղատնտեսական նշանակության հողերի ադյունավետ օգտագործման, հողերի բանկավորման, կոնսոլիդացիայի և վարձակալության խթանման միջոցառումներ</t>
  </si>
  <si>
    <t xml:space="preserve"> Գյուղատնտեսական վարկերի տոկոսադրույքների սուբսիդավորում</t>
  </si>
  <si>
    <t xml:space="preserve"> Գյուղատնտեսության ոլորտում տրամադրվող վարկերի տոկոսադրույքների սուբսիդավորում</t>
  </si>
  <si>
    <t xml:space="preserve"> Գյուղատնտեսական հումքի մթերումների (գնումների) նպատակով  տրամադրվող վարկերի տոկոսադրույքների սուբսիդավորում</t>
  </si>
  <si>
    <t xml:space="preserve"> Պտուղբանջարեղենի, խաղողի, կաթի, շինշիլայի և գյուղատնտեսական կենդանիների մթերումների (գնումների) կազմակերպման նպատակով ընկերություններին մատչելի պայմաններով վարկերի տրամադրում</t>
  </si>
  <si>
    <t xml:space="preserve"> Գերմանիայի զարգացման վարկերի բանկի (KFW) հետ համատեղ գյուղատնտեսության ոլորտում ապահովագրական համակարգի ներդրման փորձնական ծրագրի իրականացման համար պետական աջակցություն</t>
  </si>
  <si>
    <t xml:space="preserve"> Ապահովագրավճարների մասնակի սուբսիդավորում՛ մարզերի կամ մարզերի որոշ տարածաշրջանների գյուղատնտեսությունում տնտեսավարողներին </t>
  </si>
  <si>
    <t xml:space="preserve"> Անասնաբուծության ճյուղում իրականացվող ներդրումային ծրագրերին աջակցություն</t>
  </si>
  <si>
    <t xml:space="preserve"> Անասնաբուծության ճյուղում իրականացվող առնվազն 2.5 մլրդ դրամի ներդրումներից կապիտալ ներդրումների մասնակի փոխհատուցում</t>
  </si>
  <si>
    <t xml:space="preserve"> Հայաստանի Հանրապետությունում գյուղատնտեսական նշանակության հողերի միավորմանը (կոնսոլիդացիային) աջակցություն</t>
  </si>
  <si>
    <t xml:space="preserve"> Գյուղատնտեսական նշանակության հողերի առանձին գույքային միավորների ձեռքբերման և դրանց սահմանների միավորման միջոցով առնվազն 30 հա հանրագումարային մակերեսով հողամասերի վրա իրականացված համալիր միջոցառումների համար փաստացի կատարված ծախսերի մասնակի փոխհատուցում</t>
  </si>
  <si>
    <t xml:space="preserve"> Կոնյակի սպիրտի իրացման (արտահանման) աջակցության ծրագիր</t>
  </si>
  <si>
    <t xml:space="preserve"> Կոնյակի սպիրտ իրացնող (հարյուր հազար լիտրից ավելի) տնտեսավարող սուբյեկտներին վճարված լրացուցիչ պետական տուրքի չափով օժանդակության տրամադրում</t>
  </si>
  <si>
    <t xml:space="preserve"> Հողային բարեփոխումների փորձնական ծրագիր</t>
  </si>
  <si>
    <t xml:space="preserve"> Գյուղատնտեսական նշնակության հողերի ձեռքբերում, օտարում, վարձակալություն, միջնորդությունների իրականացում, փոխանակում</t>
  </si>
  <si>
    <t xml:space="preserve"> Այլ պետական կազմակերպությունների կողմից օգտագործվող ոչ ֆինանսական ակտիվների հետ գործառնություններ</t>
  </si>
  <si>
    <t xml:space="preserve"> Էկոնոմիկայի ոլորտում պետական քաղաքականության մշակում, ծրագրերի համակարգում և մոնիտորինգ</t>
  </si>
  <si>
    <t xml:space="preserve"> Ծրագրի նպատակը`</t>
  </si>
  <si>
    <t xml:space="preserve"> Էկոնոմիկայի  ոլորտում պետական արդյունավետ քաղաքականության մշակման և իրականացման ապահովում</t>
  </si>
  <si>
    <t xml:space="preserve"> Վերջնական արդյունքի նկարագրությունը`</t>
  </si>
  <si>
    <t xml:space="preserve"> Էկոնոմիկայի  ոլորտում իրականացվող ծրագրերի ազդեցության և արդյունավետության բարելավում</t>
  </si>
  <si>
    <t>1058</t>
  </si>
  <si>
    <t xml:space="preserve"> Էկոնոմիկայի  ոլորտում պետական քաղաքականության մշակում, ծրագրերի համակարգում և մոնիտորինգ</t>
  </si>
  <si>
    <t xml:space="preserve"> Քաղաքականության մշակման և դրա կատարման համակարգման, պետական ծրագրերի պլանավորման, մշակման, իրականացման և մոնիտորինգի (վերահսկման) ծառայություններ</t>
  </si>
  <si>
    <t xml:space="preserve"> ԱՀԿ-ում և oտարերկրյա պետություններում ՀՀ առևտրային ներկայացուցիչների նպատակների և խնդիրների իրագործում</t>
  </si>
  <si>
    <t xml:space="preserve"> ԱՀԿ-ում ՀՀ տնտեսական շահերի ներկայացում և պաշտպանություն, ՀՀ առևտրատնտեսական քաղաքականության զարգացմանը, արտահանումների խթանմանը և ներդրումների ներգրավմանն ուղղված գործունեություն արտերկրում</t>
  </si>
  <si>
    <t xml:space="preserve"> Տնտեսական հետազոտություններ և վերլուծություններ</t>
  </si>
  <si>
    <t xml:space="preserve"> Ոլորտային, թեմատիկ հետազոտությունների, վերլուծությունների և գնահատումների իրականացման միջոցով արտահանման խթանման, գործարար և ներդրումային միջավայրի բարելավման հնարավորությունների ու խոչընդոտների բացահայտում</t>
  </si>
  <si>
    <t xml:space="preserve"> ՀՀ էկոնոմիկայի նախարարության կողմից իրականացվող պետական աջակցության ծրագրերի հանրային իրազեկման ապահովում</t>
  </si>
  <si>
    <t xml:space="preserve"> ՀՀ էկոնոմիկայի նախարարության տեխնիկական հագեցվածության բարելավում</t>
  </si>
  <si>
    <t xml:space="preserve"> Պետական մարմինների կողմից օգտագործվող ոչ ֆինանսական ակտիվների հետ գործառնություններ</t>
  </si>
  <si>
    <t xml:space="preserve"> ՀՀ էկոնոմիկայի նախարարության շենքային պայմանների բարելավում</t>
  </si>
  <si>
    <t xml:space="preserve"> ՀՀ էկոնոմիկայի նախարարության շենք-շինությունների կապիտալ վերանորոգում և նախագծանախահաշվային փաստաթղթերի ձեռքբերում</t>
  </si>
  <si>
    <t>1059</t>
  </si>
  <si>
    <t xml:space="preserve"> Ծրագրի անվանումը`</t>
  </si>
  <si>
    <t xml:space="preserve"> Բուսաբուծության խթանում և բույսերի պաշտպանություն</t>
  </si>
  <si>
    <t xml:space="preserve"> Հողագործությունից ստացվող արդյունքի բարելավում</t>
  </si>
  <si>
    <t xml:space="preserve"> Մշակաբույսերի միջին բերքատվության բարձրացում:ՀՀ գյուղատնտեսական նշանակության ողջ հողատարածքի համար կազմված ագրոքիմիական քարտեզներով ապահովվածություն: Հացահատիկի և հատիկաընդեղենի արտադրության ծավալների ավելացում:</t>
  </si>
  <si>
    <t xml:space="preserve"> Բուսասանիտարիայի  ծառայությունների, հողերի ագրոքիմիական հետազոտության և բերրիության բարձրացման միջոցառումների իրականացում</t>
  </si>
  <si>
    <t xml:space="preserve"> Հանրապետության գյուղատնտեսական նշանակության հողատեսքերում  բույսերի վնասակար  օրգանիզմների հայտնաբերման և ագրոքիմիական քարտեզների և պարարտացման կիրառման գիտականորեն հիմնավորված երաշխավորագրերի կազմման նպատակով դաշտային հետազոտությունների իրականացում</t>
  </si>
  <si>
    <t xml:space="preserve"> Բույսերի պաշտպանության միջոցառումներ</t>
  </si>
  <si>
    <t xml:space="preserve"> Մկնանման կրծողների և մորեխների  դեմ կենտրոնացված պայքարի միջոցառումներ</t>
  </si>
  <si>
    <t xml:space="preserve"> Սերմերի որակի ստուգում և պետական սորտափորձարկման միջոցառումներ</t>
  </si>
  <si>
    <t xml:space="preserve"> Գյուղատնտեսության մեջ օգտագործվող սերմերի որակի լաբորատոր հետազոտությունների ծառայություններ, սելեկցիոն նվաճումների հայտերի փորձաքննություններ, բույսերի նոր սորտերի փորձարկումներ</t>
  </si>
  <si>
    <t>1067</t>
  </si>
  <si>
    <t xml:space="preserve"> Ստանդարտների մշակում և հավատարմագրման համակարգի զարգացում</t>
  </si>
  <si>
    <t xml:space="preserve"> Արտադրանքի, ծառայությունների և գործընթացների անվտանգության մակարդակի բարելավում, միջազգային ու տարածաշրջանային հավատարմագրման համակարգերին ինտեգրում</t>
  </si>
  <si>
    <t xml:space="preserve"> Առևտրում տեխնիկական խոչընդոտների վերացում և շուկայահանվող արտադրանքի ու մատուցվող ծառայությունների համապատասխանության գնահատման գործունեության արդյունքների նկատմամբ սպառողների վստահության բարձրացում</t>
  </si>
  <si>
    <t xml:space="preserve"> Ստանդարտների մշակման ծառայություններ</t>
  </si>
  <si>
    <t xml:space="preserve"> Արտադրանքի և ծառայությունների ազգային ստանդարտների մշակում, միջպետական, եվրոպական և միջազգային կազմակերպությունների հետ համագործակցություն, ստանդարտների ազգային ֆոնդի վարման և տեղեկատվական սպասարկման աշխատանքների իրականացում</t>
  </si>
  <si>
    <t xml:space="preserve"> Աջակցություն ՀՀ հավատարմագրման համակարգին</t>
  </si>
  <si>
    <t xml:space="preserve"> Հավատարմագրման ծառայությունների մատուցում, հավատարմագրման համակարգի բարեփոխում, անձնակազմի ուսուցում, ազգային մարմնի կայքէջի և ռեեստրների սպասարկում, արդիականացում, ազգային մարմնի մասնակցություն աշխատաժողովներին, գագաթնաժողովներին, հանդիպումներին</t>
  </si>
  <si>
    <t>1086</t>
  </si>
  <si>
    <t xml:space="preserve"> Գյուղական ենթակառուցվածքների վերականգնում և զարգացում</t>
  </si>
  <si>
    <t xml:space="preserve"> Գյուղատնտեսության ոլորտի արդյունավետության աճ</t>
  </si>
  <si>
    <t xml:space="preserve"> Գյուղատնտեսական արտադրանքի ծավալների ավելացում</t>
  </si>
  <si>
    <t xml:space="preserve"> ԱՄՆ կառավարության աջակցությամբ իրականացված «Հազարամյակի մարտահրավեր» դրամաշնորհային ծրագրի արդյունքում ձևավորված ֆինանսական միջոցների կառավարում</t>
  </si>
  <si>
    <t xml:space="preserve"> ԱՄՆ կառավարության աջակցությամբ իրականացված «Հազարամյակի մարտահրավեր» դրամաշնորհային ծրագրի արդյունքում ձևավորված ֆինանսական միջոցների կառավարում՛ գյուղատնտեսական վարկերի տրամադրման ապահովում:</t>
  </si>
  <si>
    <t xml:space="preserve"> Զարգացման ֆրանսիական գործակալության աջակցությամբ իրականացվող ՀՀ Արարատի և Արմավիրի մարզերում» ոռոգվող գյուղատնտեսության զարգացման դրամաշնորհային ծրագրի համակարգում և ղեկավարում</t>
  </si>
  <si>
    <t xml:space="preserve"> Զարգացման ֆրանսիական գործակալության աջակցությամբ իրականացվող ՀՀ Արարատի և Արմավիրի մարզերում ոռոգվող գյուղատնտեսության զարգացման դրամաշնորհային ծրագրի համակարգում և ղեկավարում</t>
  </si>
  <si>
    <t xml:space="preserve"> Զարգացման ֆրանսիական գործակալության աջակցությամբ ՀՀ Արարատի և Արմավիրի մարզերում ժամանակակաից պահանջներին համապատասխան ոռոգման համակարգերի ներդրման և զարգացմանն աջակցություն</t>
  </si>
  <si>
    <t xml:space="preserve"> Արարատի և Արմավիրի մարզերում ժամանակակից պահանջներին համապատասխան ոռոգման համակարգերի ներդրմանը աջակցություն </t>
  </si>
  <si>
    <t xml:space="preserve"> Զարգացման ֆրանսիական գործակալության աջակցությամբ իրականացվող ՀՀ Արարատի և Արմավիրի մարզերում Ոռոգվող գյուղատնտեսության զարգացման դրամաշնորհային ծրագիր</t>
  </si>
  <si>
    <t xml:space="preserve"> Ծրագրի իրականացման համար աշխատանքային պայմանների ապահովման նպատակով վարչական սարքավորումների ձեռք բերում</t>
  </si>
  <si>
    <t>1104</t>
  </si>
  <si>
    <t xml:space="preserve"> Գիտելիքահենք, նորարարական տնտեսությանը և փոքր ու միջին ձեռնարկատիրությանը աջակցություն</t>
  </si>
  <si>
    <t xml:space="preserve"> Արտադրողականության բարձրացման նպատակով տնտեսության թվայնացման, նորարարական էլեկտրոնային կառավարման համակարգերի ներդրման, գիտելիքահենք գործարարությանը և փոքր ու միջին ձեռնարկատիրությանը աջակցություն</t>
  </si>
  <si>
    <t xml:space="preserve"> Արտադրողականության աճ, նորարարական և թվայնացված տնտեսություն, ՓՄՁ սուբյեկտների թվաքանակի ավելացու</t>
  </si>
  <si>
    <t xml:space="preserve"> ՓՄՁ-ի սուբյեկտներին աջակցության ծրագրերի համակարգում և կառավարում</t>
  </si>
  <si>
    <t xml:space="preserve"> Ֆինանսական և ներդրումային, գործարար ուսուցողական, տեղեկատվական, խորհրդատվական աջակցություն գործող և սկսնակ ՓՄՁ սուբյեկտներին</t>
  </si>
  <si>
    <t xml:space="preserve"> Բարձր որակավորում ունեցող մասնագետների ներգրավման նպատակով տնտեսավարողներին աջակցություն</t>
  </si>
  <si>
    <t xml:space="preserve"> Հայաստանի Հանրապետության տարածքում գործող ընկերությունների արտադրողականության բարձրացման նպատակով բարձր որոկովորում ունեցող մասնագետների ներգրավմանը աջակցություն</t>
  </si>
  <si>
    <t xml:space="preserve"> Տնտեսության արդիականացման միջոցառմանը պետական աջակցություն</t>
  </si>
  <si>
    <t xml:space="preserve"> Արտադրական հնարավորությունների արդիականացման և նոր տեխնոլոգիաների ներմուծման խթանման նպատակով մատչելի պայմաններով վարկերի տրամադրում</t>
  </si>
  <si>
    <t>1116</t>
  </si>
  <si>
    <t xml:space="preserve"> Անասնաբուժական ծառայություններ</t>
  </si>
  <si>
    <t xml:space="preserve"> Անասնահամաճարակային կայուն ֆոնի ապահովում</t>
  </si>
  <si>
    <t xml:space="preserve"> Գյուղատնտեսական կենդանիների վարակամերժության ապահովում</t>
  </si>
  <si>
    <t xml:space="preserve"> Գյուղատնտեսական կենդանիների պատվաստում</t>
  </si>
  <si>
    <t xml:space="preserve"> Անասնաբուժական ծառայության հակահամաճարակային միջոցառումների, կենդանիների հիվանդությունների կանխարգելման աշխատանքների կազմակերպում և համակարգում, անհրաժեշտ նյութերի ձեռքբերում:</t>
  </si>
  <si>
    <t xml:space="preserve"> Հայաստանի Հանրապետությունում խոշոր եղջերավոր կենդանիների համարակալում և հաշվառում</t>
  </si>
  <si>
    <t xml:space="preserve"> Հայաստանի Հանրապետությունում խոշոր եղջերավոր կենդանիների համարակալման և հաշվառման միջոցառումների իրականացում</t>
  </si>
  <si>
    <t xml:space="preserve"> Ներդրումների և արտահանման խթանման ծրագիր</t>
  </si>
  <si>
    <t xml:space="preserve"> Ներդրումների ներգրավման և արտահանման խթանում</t>
  </si>
  <si>
    <t xml:space="preserve"> Նախորդ տարվա համեմատ ներդրումների և արտահանման ծավալների աճ</t>
  </si>
  <si>
    <t>1165</t>
  </si>
  <si>
    <t xml:space="preserve"> ՀՀ արտահանմանն ուղղված արդյունաբերական քաղաքականության ռազմավարությամբ նախատեսված միջոցառումներ</t>
  </si>
  <si>
    <t xml:space="preserve"> Նոր ոլորտների զարգացման նպաստում, արտահանմանն աջակցություն, նոր շուկաների ընդլայնման աջակցություն, սերտիֆիկացման ծառայությունների փոխհատուցում, վարկավորման տոկոսների սուբսիդավորում, կարողությունների զարգացում, արտահանման խնդիրների հետազոտում</t>
  </si>
  <si>
    <t xml:space="preserve"> Պետական աջակցություն Հայաստանի Հանրապետությունում ներդրումային ծրագրերի խթանմանը, իրականացմանը և հետներդրումային սպասարկմանը</t>
  </si>
  <si>
    <t xml:space="preserve"> ՀՀ տարածքից բեռների արտահանման և/կամ ՀՀ տարածք ներմուծման նպատակով լոգիստիկ ծառայությունների ձեռք բերմանը աջակցություն</t>
  </si>
  <si>
    <t xml:space="preserve"> ՀՀ տարածքից արտահանման և/կամ ՀՀ տարածք ներմուծման նպատակով բեռնափոխադրման  ծառայություններին աջակցություն</t>
  </si>
  <si>
    <t xml:space="preserve"> Վերակառուցման և զարգացման եվրոպական բանկի տարեկան  ժողովի շրջանակներում ներդրումային համաժողովի անցկացում</t>
  </si>
  <si>
    <t xml:space="preserve"> Հայաստանի Հանրապետության կառավարության հրավերով ՎԶԵԲ-ի տարեկան ժողովի անցկացման կազմակերպում</t>
  </si>
  <si>
    <t xml:space="preserve"> Ենթակառուցվածքներ ներդրումների դիմաց</t>
  </si>
  <si>
    <t xml:space="preserve"> Օժանդակել ներդրումներ իրականացնող կազմակերպություններին ենթակառուցվածքների կառուցման ձևաչափով</t>
  </si>
  <si>
    <t xml:space="preserve"> Հայաստանի Հանրապետությունում  խաղողի, ժամանակակից տեխնոլոգիաներով մշակվող ինտենսիվ պտղատու այգիների և հատապտղանոցների հիմնման համար վարկային տոկոսադրույքների սուբսիդավորում</t>
  </si>
  <si>
    <t xml:space="preserve"> Հայաստանի Հանրապետությունում  խաղողի, ժամանակակից տեխնոլոգիաներով մշակվող ինտենսիվ պտղատու այգիների և հատապտղանոցների հիմնման համար տնտեսավարողներին տրամադրվող նպատակային վարկերի տոկոսադրույքների սուբսիդավորում</t>
  </si>
  <si>
    <t xml:space="preserve"> Հայաստանի Հանրապետության գյուղատնտեսական տեխնիկայի  լիզինգի  աջակցության ծրագիր</t>
  </si>
  <si>
    <t xml:space="preserve"> Գյուղատնտեսական տեխնիկայի տրամադրման լիզինգի տոկոսադրույքների սուբսիդավորում</t>
  </si>
  <si>
    <t xml:space="preserve"> Հայաստանի Հանրապետության ագրոպարենային ոլորտի սարքավորումների  լիզինգի  աջակցության ծրագիր</t>
  </si>
  <si>
    <t xml:space="preserve"> Ագրոպարենային ոլորտի սարքավորումների տրամադրման լիզինգի տոկոսադրույքների սուբսիդավորում</t>
  </si>
  <si>
    <t xml:space="preserve"> Ոռոգման արդիական համակարգերի ներդրման համար տրամադրվող վարկերի տոկոսադրույքների սուբսիդավորման ծրագիր</t>
  </si>
  <si>
    <t xml:space="preserve"> Ոռոգման արդիական համակարգերի ներդրման նպատակով գյուղատնտեսությունում տնտեսավարողներին տրամադրվող նպատակային վարկերի տոկոսադրույքների սուբսիդավորում</t>
  </si>
  <si>
    <t xml:space="preserve"> Հայաստանի Հանրապետության գյուղատնտեսությունում կարկտապաշտպան ցանցերի ներդրման համար տրամադրվող վարկերի տոկոսադրույքների սուբսիդավորում</t>
  </si>
  <si>
    <t xml:space="preserve">  Գյուղատնտեսության ոլորտում կարկտապաշտպան ցանցերի ներդրման համար տրամադրվող վարկերի տոկոսադրույքների սուբսիդավորում</t>
  </si>
  <si>
    <t xml:space="preserve"> Փոքր և միջին «Խելացի» անասնաշենքերի կառուցման կամ վերակառուցման և դրանց տեխնոլոգիական ապահովմանն աջակցություն</t>
  </si>
  <si>
    <t xml:space="preserve"> Գյուղատնտեսական տնտեսավարողներին  Փոքր և միջին «Խելացի» անասնաշենքերի կառուցման կամ վերակառուցման և դրանց տեխնոլոգիական ապահովման համար աջակցության տրամադրում</t>
  </si>
  <si>
    <t xml:space="preserve"> Հայաստանի Հանրապետությունում 2019-2024 թվականների տավարաբուծության զարգացման ծրագիր</t>
  </si>
  <si>
    <t xml:space="preserve"> Հանրապետությունում  խոշոր եղջերավոր տոհմային կենդանիների ձեռքբերման համար տրմադրվող նպատակային վարկերի տոկոսադրույքների սուբսիդավորում</t>
  </si>
  <si>
    <t xml:space="preserve"> Հայաստանի Հանրապետությունում խաղողի, ժամանակակից տեխնոլոգիաներով մշակվող ինտենսիվ պտղատու այգիների և հատապտղանոցների հիմնման համար պետական աջակցություն</t>
  </si>
  <si>
    <t xml:space="preserve"> Հայաստանի Հանրապետությունում խաղողի, ժամանակակից տեխնոլոգիաներով մշակվող ինտենսիվ պտղատու այգիների և հատապտղանոցների հիմնման համար տնտեսավարողների կողմից կատարված ծախսերի մասնակի փոխհատուցում</t>
  </si>
  <si>
    <t xml:space="preserve"> ՀՀ-ում  ոչխարաբուծության և այծաբուծության զարգացման նպատակով  տրամադրվող նպատակային վարկերի տոկոսադրույքների սուբսիդավորում</t>
  </si>
  <si>
    <t xml:space="preserve"> Հանրապետությունում մանր եղջերավոր տոհմային կենդանիների ձեռքբերման համար տրամադրվող նպատակային վարկերի տոկոսադրույքների սուբսիդավորում</t>
  </si>
  <si>
    <t xml:space="preserve"> ՀՀ-ում ոչխարաբուծության և այծաբուծության զարգացման նպատակով աջակցություն</t>
  </si>
  <si>
    <t xml:space="preserve"> Հանրապետությունում մանր եղջերավոր տոհմային կենդանիների ձեռքբերման համար փաստացի կատարված վճարների մասնակի փոխհատուցում</t>
  </si>
  <si>
    <t xml:space="preserve"> Հայաստանի Հանրապետությունում ինտենսիվ այգեգործության զարգացման նպատակով սուբսիդավորում</t>
  </si>
  <si>
    <t xml:space="preserve"> Հայաստանի Հանրապետությունում այգեհիմնման նպատակով տրամադրվող վարկերի տոկոսադրույքների սուբսիդավորում </t>
  </si>
  <si>
    <t>1190</t>
  </si>
  <si>
    <t xml:space="preserve"> Զբոսաշրջության զարգացման ծրագիր</t>
  </si>
  <si>
    <t xml:space="preserve"> Հայաստանի և հայկական զբոսաշրջային արդյունքի մրցունակության և ճանաչելիության բարձրացում</t>
  </si>
  <si>
    <t xml:space="preserve"> Զբոսաշրջիկների թվաքանակի ավելացում</t>
  </si>
  <si>
    <t xml:space="preserve"> Զբոսաշրջության զարգացման ոլորտում պետական քաղաքականության մշակման և դրա կատարման համակարգման, պետական ծրագրերի պլանավորման, մշակման, իրականացման և մոնիտորինգի (վերահսկման) ծառայություններ</t>
  </si>
  <si>
    <t xml:space="preserve"> Աջակցություն զբոսաշրջության զարգացմանը</t>
  </si>
  <si>
    <t xml:space="preserve"> Զբոսաշրջիկների համար Հայաստանի գրավչությունը բարձրացնելուն ուղղված միջոցառումների իրականացում</t>
  </si>
  <si>
    <t xml:space="preserve"> Համաշխարհային բանկի աջակցությամբ իրականացվող Տեղական տնտեսության և ենթակառուցվածքների զարգացման  ծրագրի կառավարում</t>
  </si>
  <si>
    <t xml:space="preserve"> Տեղական տնտեսության և ենթակառուցվածքների զարգացման  ծրագիր` ՀՀ տարբեր մարզերում զբոսաշրջության հետ կապված ենթակառուցվածքների բարելավման նպատակով</t>
  </si>
  <si>
    <t xml:space="preserve"> Համաշխարհային բանկի աջակցությամբ իրականացվող Տեղական տնտեսության և ենթակառուցվածքների զարգացման  ծրագրի շրջանակներում ՀՀ տարբեր մարզերում զբոսաշրջության հետ կապված ենթակառուցվածքների բարելավմանն ուղղված միջոցառումներ</t>
  </si>
  <si>
    <t xml:space="preserve"> Ընտրված մարզերում զբոսաշրջության հետ կապված ենթակառուցվածքների, այդ թվում` ճանապարհների, ավտոկայանատեղերի, ջրամատակարարման համակարգերի, լուսավորության վերանորոգում և նորովի կառուցում</t>
  </si>
  <si>
    <t>11001</t>
  </si>
  <si>
    <t>Ընթացիկմիջոցառումներ</t>
  </si>
  <si>
    <t>Կապիտալմիջոցառումներ</t>
  </si>
  <si>
    <t>Միջոցառման տեսակը</t>
  </si>
  <si>
    <t xml:space="preserve"> Անասնաբուժության, բուսաբուծության խթանման և բույսերի պաշտպանության ոլորտներում կազմակերպության կողմից իրականացվող միջոցառումների քանակը, հատ </t>
  </si>
  <si>
    <t xml:space="preserve"> Իրականացվող միջոցառումների տարեկան կատարողականի ապահովում առնվազն, տոկոս </t>
  </si>
  <si>
    <t xml:space="preserve"> Գյուղատնտեսության ոլորտում իրականացվող մոնիթորինգի ենթակա միջոցառումների թիվը, հատ </t>
  </si>
  <si>
    <t xml:space="preserve"> շուրջ 15 </t>
  </si>
  <si>
    <t xml:space="preserve"> Բարելավված հողեր, չօգտագործվող գյուղատնտեսական նշանակության հողերի շրջանառության մեջ ներառում, հա </t>
  </si>
  <si>
    <t xml:space="preserve"> 65 </t>
  </si>
  <si>
    <t xml:space="preserve"> Նախորդ տարիներից սուբսիդավորվող տնտեսավարող սուբյեկտներ, վարկառու </t>
  </si>
  <si>
    <t xml:space="preserve"> Այդ թվում՛ կանայք, վարկառու </t>
  </si>
  <si>
    <t xml:space="preserve"> Այդ թվում՛ տղամարդիկ, վարկառու </t>
  </si>
  <si>
    <t xml:space="preserve"> Գյուղատնտեսական հումքի մթերումների (գնումների) նպատակով  տրամադրվող վարկերի տոկոսադրույքների սուբսիդավորում </t>
  </si>
  <si>
    <t xml:space="preserve"> Պտուղբանջարեղենի, խաղողի, կաթի, շինշիլայի և գյուղատնտեսական կենդանիների մթերումների (գնումների) կազմակերպման նպատակով ընկերություններին մատչելի պայմաններով վարկերի տրամադրում </t>
  </si>
  <si>
    <t xml:space="preserve"> Տրանսֆերտների տրամադրում </t>
  </si>
  <si>
    <t xml:space="preserve"> ՀՀ ընկերություններ՛ ընտրված համաձայն՛  ՀՀ կառավարության 28.02.2019թ. թիվ 201-Լ որոշմամբ հաստատված ծրագրի և ֆինանսական կառույցների կողմից հաստատված համապատասխան չափանիշների </t>
  </si>
  <si>
    <t xml:space="preserve"> Սուբսիդավորվող տնտեսավարող սուբյեկտներ, վարկառու </t>
  </si>
  <si>
    <t xml:space="preserve"> 12005 </t>
  </si>
  <si>
    <t xml:space="preserve"> Գերմանիայի զարգացման վարկերի բանկի (KFW) հետ համատեղ գյուղատնտեսության ոլորտում ապահովագրական համակարգի ներդրման փորձնական ծրագրի իրականացման համար պետական աջակցություն </t>
  </si>
  <si>
    <t xml:space="preserve"> Ապահովագրավճարների մասնակի սուբսիդավորում՛ մարզերի կամ մարզերի որոշ տարածաշրջանների գյուղատնտեսությունում տնտեսավարողներին  </t>
  </si>
  <si>
    <t xml:space="preserve"> ՀՀ գյուղատնտեսությամբ զբաղվող տնտեսավարողներ՛ ընտրված ՀՀ կառավարության 2019 թվականի հոկտեմբերի 24-ի թիվ 1485-Լ որոշմամբ և ապահովագրական կառույցի կողմից հաստատված չափանիշների համաձայն </t>
  </si>
  <si>
    <t xml:space="preserve"> Ապահովագրվող տարածքներ, հա </t>
  </si>
  <si>
    <t xml:space="preserve"> 12010 </t>
  </si>
  <si>
    <t xml:space="preserve"> Անասնաբուծության ճյուղում իրականացվող ներդրումային ծրագրերին աջակցություն </t>
  </si>
  <si>
    <t xml:space="preserve"> Անասնաբուծության ճյուղում իրականացվող առնվազն 2.5 մլրդ դրամի ներդրումներից կապիտալ ներդրումների մասնակի փոխհատուցում </t>
  </si>
  <si>
    <t xml:space="preserve"> ՀՀ գյուղատնտեսական տնտեսավարողներ՛ ընտրված ՀՀ կառավարության 03.03.2022թ. թիվ 276-Լ որոշմամբ հաստատված  ծրագրի չափանիշներին համապատասխան </t>
  </si>
  <si>
    <t xml:space="preserve"> Ծրագրի շրջանակում 2022 թվականից իրականացվող ներդրումային ծրագրեր, հատ </t>
  </si>
  <si>
    <t xml:space="preserve"> 12011 </t>
  </si>
  <si>
    <t xml:space="preserve"> Հայաստանի Հանրապետությունում գյուղատնտեսական նշանակության հողերի միավորմանը (կոնսոլիդացիային) աջակցություն </t>
  </si>
  <si>
    <t xml:space="preserve"> Գյուղատնտեսական նշանակության հողերի առանձին գույքային միավորների ձեռքբերման և դրանց սահմանների միավորման միջոցով առնվազն 30 հա հանրագումարային մակերեսով հողամասերի վրա իրականացված համալիր միջոցառումների համար փաստացի կատարված ծախսերի մասնակի փոխհատուցում </t>
  </si>
  <si>
    <t xml:space="preserve">  ՀՀ տնտեսավարողներ՛ ՀՀ կառավարության 04.08.2022թ. թիվ1220-Լ որոշմամբ հաստատված ծրագրի չափանիշներին համապատասխան </t>
  </si>
  <si>
    <t xml:space="preserve"> Ծրագրի շրջանակներում միավորված և շրջանառության մեջ ներառված գյուղատնտեսական նշանակության հողեր, հեկտար </t>
  </si>
  <si>
    <t xml:space="preserve"> 1000 </t>
  </si>
  <si>
    <t xml:space="preserve"> Կոնյակի սպիրտ իրացնող (հարյուր հազար լիտրից ավելի) տնտեսավարող սուբյեկտներին վճարված լրացուցիչ պետական տուրքի չափով օժանդակության տրամադրում </t>
  </si>
  <si>
    <t xml:space="preserve"> ՀՀ կառավարության 2020 թվականի օգոստոսի 13-ի թիվ 1355-Լ որոշմանը համապատասխանող տնտեսավարողներ </t>
  </si>
  <si>
    <t xml:space="preserve"> 100 հազար լիտրը գերազանցող մասի իրացման իրավունք ստացած կոնյակի սպիրտ, հազար բացարձակ լիտր </t>
  </si>
  <si>
    <t xml:space="preserve"> Աջակցություն ստացող տնտեսավարողներ </t>
  </si>
  <si>
    <t xml:space="preserve"> 32001 </t>
  </si>
  <si>
    <t xml:space="preserve"> Հողային բարեփոխումների փորձնական ծրագիր </t>
  </si>
  <si>
    <t xml:space="preserve"> Գյուղատնտեսական նշնակության հողերի ձեռքբերում, օտարում, վարձակալություն, միջնորդությունների իրականացում, փոխանակում </t>
  </si>
  <si>
    <t xml:space="preserve"> Այլ պետական կազմակերպությունների կողմից օգտագործվող ոչ ֆինանսական ակտիվների հետ գործառնություններ </t>
  </si>
  <si>
    <t xml:space="preserve"> Մասնագիտացված կազմակերպություններ </t>
  </si>
  <si>
    <t xml:space="preserve"> Ծրագրի շրջանակներում ձեռքբերված և շրջանառության մեջ ներառված գյուղատնտեսական նշանակության հողեր, հեկտար </t>
  </si>
  <si>
    <t xml:space="preserve"> 130 </t>
  </si>
  <si>
    <t xml:space="preserve"> 11001 </t>
  </si>
  <si>
    <t xml:space="preserve"> Էկոնոմիկայի  ոլորտում պետական քաղաքականության մշակում, ծրագրերի համակարգում և մոնիտորինգ </t>
  </si>
  <si>
    <t xml:space="preserve"> Քաղաքականության մշակման և դրա կատարման համակարգման, պետական ծրագրերի պլանավորման, մշակման, իրականացման և մոնիտորինգի (վերահսկման) ծառայություններ </t>
  </si>
  <si>
    <t xml:space="preserve"> Ծառայությունների մատուցում </t>
  </si>
  <si>
    <t xml:space="preserve"> ՀՀ էկոնոմիկայի նախարարություն </t>
  </si>
  <si>
    <t xml:space="preserve"> ԲԳԿ-ի գծով հաստատված բյուջեի նկատմամբ կատարման նվազագույն տոկոս </t>
  </si>
  <si>
    <t xml:space="preserve"> 90 </t>
  </si>
  <si>
    <t xml:space="preserve"> 11002 </t>
  </si>
  <si>
    <t xml:space="preserve"> ԱՀԿ-ում և oտարերկրյա պետություններում ՀՀ առևտրային ներկայացուցիչների նպատակների և խնդիրների իրագործում </t>
  </si>
  <si>
    <t xml:space="preserve"> ԱՀԿ-ում ՀՀ տնտեսական շահերի ներկայացում և պաշտպանություն, ՀՀ առևտրատնտեսական քաղաքականության զարգացմանը, արտահանումների խթանմանը և ներդրումների ներգրավմանն ուղղված գործունեություն արտերկրում </t>
  </si>
  <si>
    <t xml:space="preserve">  Օտարերկրյա պետություններում գործող ՀՀ առևտրային ներկայացուցչություններ, քանակ </t>
  </si>
  <si>
    <t xml:space="preserve"> Դեսպանընկալ երկրի հետ տարեկան առևտրաշրջանառության ծավալների աճ, տոկոս </t>
  </si>
  <si>
    <t xml:space="preserve"> Հայաստանում և դեսպանընկալ երկրում գործարար համաժողովների կազմակերպում, հատ </t>
  </si>
  <si>
    <t xml:space="preserve"> Դեսպանընկալ երկրում ոլորտային ցուցահանդեսներին հայ արտադրողների մասնակցության ապահովում, ցուցահանդես </t>
  </si>
  <si>
    <t xml:space="preserve"> Դեսպանընկալ երկրի գործարարների համար Հայաստանի ներդրումային և գործարար միջավայրի մասին տեղեկատվության տարածում, անգամ </t>
  </si>
  <si>
    <t xml:space="preserve"> Ավելացնել դեպի Հայաստան դեսպանընկալ երկրի  տարեկան  զբոսաշրջիկների քանակը, տոկոս </t>
  </si>
  <si>
    <t xml:space="preserve"> 11003 </t>
  </si>
  <si>
    <t xml:space="preserve"> Տնտեսական հետազոտություններ և վերլուծություններ </t>
  </si>
  <si>
    <t xml:space="preserve"> Ոլորտային, թեմատիկ հետազոտությունների, վերլուծությունների և գնահատումների իրականացման միջոցով արտահանման խթանման, գործարար և ներդրումային միջավայրի բարելավման հնարավորությունների ու խոչընդոտների բացահայտում </t>
  </si>
  <si>
    <t xml:space="preserve"> ՀՀ էկոնոմիկայի նախարարության տնտեսական հետազոտությունների կենտրոն </t>
  </si>
  <si>
    <t xml:space="preserve"> Հետազոտությունների քանակ (այդ թվում արտապատվիրակված), հատ </t>
  </si>
  <si>
    <t xml:space="preserve">  առնվազն 20-25 </t>
  </si>
  <si>
    <t xml:space="preserve"> 1 </t>
  </si>
  <si>
    <t xml:space="preserve"> առնվազն 20-25 </t>
  </si>
  <si>
    <t xml:space="preserve"> 11007 </t>
  </si>
  <si>
    <t xml:space="preserve"> ՀՀ էկոնոմիկայի նախարարության կողմից իրականացվող պետական աջակցության ծրագրերի հանրային իրազեկման ապահովում </t>
  </si>
  <si>
    <t xml:space="preserve"> Ոլորտում իրականացվող պետական աջակցության ծրագրերիհանրային իրազեկման նպատակով գովազդատեղեկատվականնյութերի պատրաստում և հրապարակում </t>
  </si>
  <si>
    <t xml:space="preserve"> իրազեկվող պետական աջակցության ծրագրերի թիվը, հատ </t>
  </si>
  <si>
    <t xml:space="preserve"> Գովազդի իրականացում սոցիալական հարթակներով </t>
  </si>
  <si>
    <t xml:space="preserve"> Իրականացվող ծրագրերի մասին տեղեկատվական անիմացիոն հոլովակներ </t>
  </si>
  <si>
    <t xml:space="preserve"> Տեղեկատվական գրքույկներ </t>
  </si>
  <si>
    <t xml:space="preserve"> SMS տեղեկացում </t>
  </si>
  <si>
    <t xml:space="preserve"> Ռադիոհաղորդումներ </t>
  </si>
  <si>
    <t xml:space="preserve"> Հաջողված պատմությունների հիման վրա պատրաստված հոլովակներ,  տարածում հեռուստաեթերներում </t>
  </si>
  <si>
    <t xml:space="preserve"> Billboard-երի տպագրություն և տեղադրում մայրուղիներում և ՀՀ մարզերում </t>
  </si>
  <si>
    <t xml:space="preserve"> Համագործակցություն ԶԼՄ-ների հետ, նաև երիտասարդական ամսագրերում հոդվածների տպագրություն և պատվիրում </t>
  </si>
  <si>
    <t xml:space="preserve"> Հարցազրույցներ հ/ը-երով և ռադիոյով </t>
  </si>
  <si>
    <t xml:space="preserve"> Արտաքին PR-ի իրականացում նախարարության և նախարարության ենթակա մարմինների գործունեության վերաբերյալ միջազգային հարթակներու </t>
  </si>
  <si>
    <t xml:space="preserve"> Բլոգերների ներգրավում իրականացվող աշխատանքներում </t>
  </si>
  <si>
    <t xml:space="preserve"> Թվային մարքետինգի իրականացում </t>
  </si>
  <si>
    <t xml:space="preserve"> Կազմակերպվող միջոցառումների լուսաբանում/համաժողովներ, հանդիպումներ, այցեր և այն/ </t>
  </si>
  <si>
    <t xml:space="preserve"> 20 </t>
  </si>
  <si>
    <t xml:space="preserve"> 8 </t>
  </si>
  <si>
    <t xml:space="preserve"> 10 </t>
  </si>
  <si>
    <t xml:space="preserve"> 11 </t>
  </si>
  <si>
    <t xml:space="preserve"> 31001 </t>
  </si>
  <si>
    <t xml:space="preserve"> ՀՀ էկոնոմիկայի նախարարության տեխնիկական հագեցվածության բարելավում </t>
  </si>
  <si>
    <t xml:space="preserve"> Պետական մարմինների կողմից օգտագործվող ոչ ֆինանսական ակտիվների հետ գործառնություններ </t>
  </si>
  <si>
    <t xml:space="preserve"> 31002 </t>
  </si>
  <si>
    <t xml:space="preserve"> ՀՀ էկոնոմիկայի նախարարության շենքային պայմանների բարելավում </t>
  </si>
  <si>
    <t xml:space="preserve"> ՀՀ էկոնոմիկայի նախարարության շենք-շինությունների կապիտալ վերանորոգում և նախագծանախահաշվային փաստաթղթերի ձեռքբերում </t>
  </si>
  <si>
    <t xml:space="preserve"> Վերակառուցվող մակերես, քմ </t>
  </si>
  <si>
    <t xml:space="preserve"> Բուսասանիտարիայի  ծառայությունների, հողերի ագրոքիմիական հետազոտության և բերրիության բարձրացման միջոցառումների իրականացում </t>
  </si>
  <si>
    <t xml:space="preserve"> Հանրապետության գյուղատնտեսական նշանակության հողատեսքերում  բույսերի վնասակար  օրգանիզմների հայտնաբերման և ագրոքիմիական քարտեզների և պարարտացման կիրառման գիտականորեն հիմնավորված երաշխավորագրերի կազմման նպատակով դաշտային հետազոտությունների իրականացում </t>
  </si>
  <si>
    <t xml:space="preserve"> Վնասակար օրգանիզմների հայտնաբերման նպատակով հետազոտված տարածքներ, հա </t>
  </si>
  <si>
    <t xml:space="preserve"> Հետազոտվող տարածքից վերցված հողանմուշի լաբորատոր փորձաքննություններ, քանակ </t>
  </si>
  <si>
    <t xml:space="preserve"> Ճշտված ագրոքիմիական քարտեզներ տրամադրված բնակավայրերի տեսակարար կշիռը բնակավայրերի ընդհանուր թվում, տոկոս </t>
  </si>
  <si>
    <t xml:space="preserve"> Գյուղատնտեսական նշանակության հողերի կազմված ագրոքիմիական քարտեզներ և համայնքներին տրամադրված պարարտացման կիրառման գիտականորեն հիմնավորված երաշխավորագրեր, հատ </t>
  </si>
  <si>
    <t xml:space="preserve"> Կայուն բուսասանիտարական իրավիճակի ապահովում, տոկոս </t>
  </si>
  <si>
    <t xml:space="preserve"> Բույսերի պաշտպանության միջոցառումներ </t>
  </si>
  <si>
    <t xml:space="preserve"> Մկնանման կրծողների և մորեխների  դեմ կենտրոնացված պայքարի միջոցառումներ </t>
  </si>
  <si>
    <t xml:space="preserve"> Գյուղատնտեսական մշակաբույսերի առավել վնասակար օրգանիզմների դեմ  տարվող պայքարի տարածք, հա </t>
  </si>
  <si>
    <t xml:space="preserve"> Սերմերի որակի ստուգում և պետական սորտափորձարկման միջոցառումներ </t>
  </si>
  <si>
    <t xml:space="preserve"> Գյուղատնտեսության մեջ օգտագործվող սերմերի որակի լաբորատոր հետազոտությունների ծառայություններ, սելեկցիոն նվաճումների հայտերի փորձաքննություններ, բույսերի նոր սորտերի փորձարկումներ </t>
  </si>
  <si>
    <t xml:space="preserve"> 12002 </t>
  </si>
  <si>
    <t xml:space="preserve"> Ստանդարտների մշակման ծառայություններ </t>
  </si>
  <si>
    <t xml:space="preserve"> Արտադրանքի և ծառայությունների ազգային ստանդարտների մշակում, միջպետական, եվրոպական և միջազգային կազմակերպությունների հետ համագործակցություն, ստանդարտների ազգային ֆոնդի վարման և տեղեկատվական սպասարկման աշխատանքների իրականացում </t>
  </si>
  <si>
    <t xml:space="preserve"> Արտադրանքի  և ծառայությունների գծով ազգային ստանդարտների մշակում, հատ </t>
  </si>
  <si>
    <t xml:space="preserve"> Աջակցություն ՀՀ հավատարմագրման համակարգին </t>
  </si>
  <si>
    <t xml:space="preserve"> Հավատարմագրման ծառայությունների մատուցում, հավատարմագրման համակարգի բարեփոխում, անձնակազմի ուսուցում, ազգային մարմնի կայքէջի և ռեեստրների սպասարկում, արդիականացում, ազգային մարմնի մասնակցություն աշխատաժողովներին, գագաթնաժողովներին, հանդիպումներին </t>
  </si>
  <si>
    <t xml:space="preserve"> Հավատարմագրված ՀԳՄԱ ռեեստրի, արտադրանքի սերտիֆիկացման մարմիններ, լաբորատորիաների ԵԱՏՄ միասնական ռեեստրի, համապատասխանատվության սերտիֆիկատների և հայտարարագրերի ՀՀ և ԵԱՏՄ միասնական և փորձագետների, գնահատողների, տեխնիկական փորձագետների ռեեստրի վարում, հատ </t>
  </si>
  <si>
    <t xml:space="preserve"> Հավատարմագրում, այդ թվում ընդլայնում </t>
  </si>
  <si>
    <t xml:space="preserve"> Մասնագիտացված միավոր </t>
  </si>
  <si>
    <t xml:space="preserve"> ԱՄՆ կառավարության աջակցությամբ իրականացված «Հազարամյակի մարտահրավեր» դրամաշնորհային ծրագրի արդյունքում ձևավորված ֆինանսական միջոցների կառավարում </t>
  </si>
  <si>
    <t xml:space="preserve"> ԱՄՆ կառավարության աջակցությամբ իրականացված «Հազարամյակի մարտահրավեր» դրամաշնորհային ծրագրի արդյունքում ձևավորված ֆինանսական միջոցների կառավարում՛ գյուղատնտեսական վարկերի տրամադրման ապահովում: </t>
  </si>
  <si>
    <t xml:space="preserve"> 11004 </t>
  </si>
  <si>
    <t xml:space="preserve"> Զարգացման ֆրանսիական գործակալության աջակցությամբ իրականացվող ՀՀ Արարատի և Արմավիրի մարզերում» ոռոգվող գյուղատնտեսության զարգացման դրամաշնորհային ծրագրի համակարգում և ղեկավարում </t>
  </si>
  <si>
    <t xml:space="preserve"> Զարգացման ֆրանսիական գործակալության աջակցությամբ իրականացվող ՀՀ Արարատի և Արմավիրի մարզերում ոռոգվող գյուղատնտեսության զարգացման դրամաշնորհային ծրագրի համակարգում և ղեկավարում </t>
  </si>
  <si>
    <t xml:space="preserve"> Հատուկ ուսուցում ստացած շահառուներ, թիվ </t>
  </si>
  <si>
    <t xml:space="preserve"> 12003 </t>
  </si>
  <si>
    <t xml:space="preserve"> Զարգացման ֆրանսիական գործակալության աջակցությամբ ՀՀ Արարատի և Արմավիրի մարզերում ժամանակակաից պահանջներին համապատասխան ոռոգման համակարգերի ներդրման և զարգացմանն աջակցություն </t>
  </si>
  <si>
    <t xml:space="preserve"> Արարատի և Արմավիրի մարզերում ժամանակակից պահանջներին համապատասխան ոռոգման համակարգերի ներդրմանը աջակցություն  </t>
  </si>
  <si>
    <t xml:space="preserve"> Աջակցություն ստացող մարզերի թիվը, մարզ </t>
  </si>
  <si>
    <t xml:space="preserve"> Նոր տեխնոլոգիաներով ոռոգման ենթակա հողատարածքներ, հա </t>
  </si>
  <si>
    <t xml:space="preserve"> Հողերի խոշորացման գործարքներ, հատ </t>
  </si>
  <si>
    <t xml:space="preserve"> 2 </t>
  </si>
  <si>
    <t xml:space="preserve"> 200 </t>
  </si>
  <si>
    <t xml:space="preserve"> Զարգացման ֆրանսիական գործակալության աջակցությամբ իրականացվող ՀՀ Արարատի և Արմավիրի մարզերում Ոռոգվող գյուղատնտեսության զարգացման դրամաշնորհային ծրագիր </t>
  </si>
  <si>
    <t xml:space="preserve"> Ծրագրի իրականացման համար աշխատանքային պայմանների ապահովման նպատակով վարչական սարքավորումների ձեռք բերում </t>
  </si>
  <si>
    <t xml:space="preserve"> Համակարգչային սարքավորումներ, հատ </t>
  </si>
  <si>
    <t xml:space="preserve"> Գրասենյակային գույքի միավորի քանակ, հատ </t>
  </si>
  <si>
    <t xml:space="preserve"> ՓՄՁ-ի սուբյեկտներին աջակցության ծրագրերի համակարգում և կառավարում </t>
  </si>
  <si>
    <t xml:space="preserve"> Ֆինանսական և ներդրումային, գործարար ուսուցողական, տեղեկատվական, խորհրդատվական աջակցություն գործող և սկսնակ ՓՄՁ սուբյեկտներին </t>
  </si>
  <si>
    <t xml:space="preserve">  </t>
  </si>
  <si>
    <t xml:space="preserve"> Բարձր որակավորում ունեցող մասնագետների ներգրավման նպատակով տնտեսավարողներին աջակցություն </t>
  </si>
  <si>
    <t xml:space="preserve"> Հայաստանի Հանրապետության տարածքում գործող ընկերությունների արտադրողականության բարձրացման նպատակով բարձր որոկովորում ունեցող մասնագետների ներգրավմանը աջակցություն </t>
  </si>
  <si>
    <t xml:space="preserve"> Մասնագիտացված կազմակերպություն </t>
  </si>
  <si>
    <t xml:space="preserve"> Տնտեսավարողների կողմից ներգրավված բարձր որակավորում ունեցող մասնագետների թիվը, մարդ </t>
  </si>
  <si>
    <t xml:space="preserve"> 12001 </t>
  </si>
  <si>
    <t xml:space="preserve"> Տնտեսության արդիականացման միջոցառմանը պետական աջակցություն </t>
  </si>
  <si>
    <t xml:space="preserve"> Արտադրական հնարավորությունների արդիականացման և նոր տեխնոլոգիաների ներմուծման խթանման նպատակով մատչելի պայմաններով վարկերի տրամադրում </t>
  </si>
  <si>
    <t xml:space="preserve"> ՀՀ կառավարության 26.03.2020թ. N 355-Լ որոշման պահանջներին համապատասխանող սուբյեկտներ </t>
  </si>
  <si>
    <t xml:space="preserve"> Ծրագրի շրջանակներում ձեռք բերված սարքավորումներ, սարքավորման բաղկացուցիչներ, միավոր </t>
  </si>
  <si>
    <t xml:space="preserve"> 400 </t>
  </si>
  <si>
    <t xml:space="preserve"> 600 </t>
  </si>
  <si>
    <t xml:space="preserve"> Ախտորոշման միջոցառումների քանակը, այդ թվում, հատ </t>
  </si>
  <si>
    <t xml:space="preserve"> բրուցելոզ, հատ </t>
  </si>
  <si>
    <t xml:space="preserve"> տուբերկուլինիզացիա, հատ </t>
  </si>
  <si>
    <t xml:space="preserve"> լեյկոզ, հատ </t>
  </si>
  <si>
    <t xml:space="preserve"> Կանխարգելիչ (պատվաստումներ) միջոցառումների քանակը, այդ թվում , հատ </t>
  </si>
  <si>
    <t xml:space="preserve"> դաբաղ, հատ </t>
  </si>
  <si>
    <t xml:space="preserve"> սիբիրախտ, հատ </t>
  </si>
  <si>
    <t xml:space="preserve"> Էմկար, հատ </t>
  </si>
  <si>
    <t xml:space="preserve"> հանգուցավոր մաշկաբորբ, հատ </t>
  </si>
  <si>
    <t xml:space="preserve"> Նախատեսված անասնագլխաքանակի վարակամերժության աստիճանը ընդհանուր անասնագլխաքանակի մեջ ըստ հիվանդությունների, տոկոս </t>
  </si>
  <si>
    <t xml:space="preserve"> Բրուցելոզով հիվանդացած խ.ե.կ., տոկոս </t>
  </si>
  <si>
    <t xml:space="preserve"> Բրուցելոզով հիվանդացած մ.ե.կ., տոկոս </t>
  </si>
  <si>
    <t xml:space="preserve"> Տուբերկուլոզով հիվանդացած խ.ե.կ., տոկոս </t>
  </si>
  <si>
    <t xml:space="preserve"> Լեյկոզով հիվանդացած խ.ե.կ., տոկոս </t>
  </si>
  <si>
    <t xml:space="preserve"> Դաբաղով հիվանդացած կենդանիներ , տոկոս </t>
  </si>
  <si>
    <t xml:space="preserve"> Սիբիրախտով հիվանդացած խ.ե.կ., մ.ե.կ. , տոկոս </t>
  </si>
  <si>
    <t xml:space="preserve"> Խշխշան պալարով հիվանդացած խ.ե.կ, տոկոս </t>
  </si>
  <si>
    <t xml:space="preserve"> Միջոցառումների իրականացման պարբերականությունն ըստ հիվանդությունների , անգամ </t>
  </si>
  <si>
    <t xml:space="preserve"> բրուցելոզ, անգամ </t>
  </si>
  <si>
    <t xml:space="preserve"> լեյկոզ, անգամ </t>
  </si>
  <si>
    <t xml:space="preserve"> տուբերկուլոզ , անգամ </t>
  </si>
  <si>
    <t xml:space="preserve"> խլնախտ, անգամ </t>
  </si>
  <si>
    <t xml:space="preserve"> դաբաղ, անգամ </t>
  </si>
  <si>
    <t xml:space="preserve"> սիբիրախտ, անգամ </t>
  </si>
  <si>
    <t xml:space="preserve"> նոդուլյար մաշկաբորբ, անգամ </t>
  </si>
  <si>
    <t xml:space="preserve"> էմկար, անգամ </t>
  </si>
  <si>
    <t xml:space="preserve"> 978837 </t>
  </si>
  <si>
    <t xml:space="preserve"> 954173 </t>
  </si>
  <si>
    <t xml:space="preserve"> 19664 </t>
  </si>
  <si>
    <t xml:space="preserve"> 5000 </t>
  </si>
  <si>
    <t xml:space="preserve"> 3769771 </t>
  </si>
  <si>
    <t xml:space="preserve"> 1543952 </t>
  </si>
  <si>
    <t xml:space="preserve"> 994135 </t>
  </si>
  <si>
    <t xml:space="preserve"> 999982 </t>
  </si>
  <si>
    <t xml:space="preserve"> 231702 </t>
  </si>
  <si>
    <t xml:space="preserve"> 90.9 </t>
  </si>
  <si>
    <t xml:space="preserve"> Գյուղատնտեսական կենդանիների պատվաստում </t>
  </si>
  <si>
    <t xml:space="preserve"> Անասնաբուժական ծառայության հակահամաճարակային միջոցառումների, կենդանիների հիվանդությունների կանխարգելման աշխատանքների կազմակերպում և համակարգում, անհրաժեշտ նյութերի ձեռքբերում: </t>
  </si>
  <si>
    <t xml:space="preserve"> 11005 </t>
  </si>
  <si>
    <t xml:space="preserve"> Հայաստանի Հանրապետությունում խոշոր եղջերավոր կենդանիների համարակալում և հաշվառում </t>
  </si>
  <si>
    <t xml:space="preserve"> Հայաստանի Հանրապետությունում խոշոր եղջերավոր կենդանիների համարակալման և հաշվառման միջոցառումների իրականացում </t>
  </si>
  <si>
    <t xml:space="preserve"> Համարակալման միջոցառումների քանակը՛ հատ, այդ թվում </t>
  </si>
  <si>
    <t xml:space="preserve"> խոշոր եղջերավոր կենդանիներ </t>
  </si>
  <si>
    <t xml:space="preserve"> ընթացիկ տարվա հորթեր </t>
  </si>
  <si>
    <t xml:space="preserve"> Նախատեսված անասնագլխաքանակը ըստ համարակալման (%) </t>
  </si>
  <si>
    <t xml:space="preserve"> Միջոցառումների իրականացման պարբերականությունը ըստ համարակալման (անգամ) </t>
  </si>
  <si>
    <t xml:space="preserve"> 686500 </t>
  </si>
  <si>
    <t xml:space="preserve"> 470608 </t>
  </si>
  <si>
    <t xml:space="preserve"> 215892 </t>
  </si>
  <si>
    <t xml:space="preserve"> 97 </t>
  </si>
  <si>
    <t xml:space="preserve"> 12004 </t>
  </si>
  <si>
    <t xml:space="preserve"> ՀՀ արտահանմանն ուղղված արդյունաբերական քաղաքականության ռազմավարությամբ նախատեսված միջոցառումներ </t>
  </si>
  <si>
    <t xml:space="preserve"> Նոր ոլորտների զարգացման նպաստում, արտահանմանն աջակցություն, նոր շուկաների ընդլայնման աջակցություն, սերտիֆիկացման ծառայությունների փոխհատուցում, վարկավորման տոկոսների սուբսիդավորում, կարողությունների զարգացում, արտահանման խնդիրների հետազոտում </t>
  </si>
  <si>
    <t xml:space="preserve"> Արտերկրում հայկական արտադրանքի վերաբերյալ գովազդի և հասարակական կարծիքի ձևավորման (PR) միջոցառումների կազմակերպում և իրականացում, միջոցառումների քանակը, հատ </t>
  </si>
  <si>
    <t xml:space="preserve"> Միջազգային ցուցահանդեսներին մասնակցության ապահովում, ցուցահանդեսների քանակը, հատ </t>
  </si>
  <si>
    <t xml:space="preserve"> Գործարար համաժողովների (ֆորումների), ինչպես նաև այլ համանման միջոցառումների մասնակցություն և (կամ) կազմակերպում, հատ </t>
  </si>
  <si>
    <t xml:space="preserve"> 23 </t>
  </si>
  <si>
    <t xml:space="preserve"> Պետական աջակցություն Հայաստանի Հանրապետությունում ներդրումային ծրագրերի խթանմանը, իրականացմանը և հետներդրումային սպասարկմանը </t>
  </si>
  <si>
    <t xml:space="preserve"> "Ներդրողների սպասարկմանը, ներդրումների խթանմանաշխատանքների իրականացմանը, արդյունաբերականքաղաքականության ռազմավարությամբ նախատեսվածմիջոցառումների կազմակերպմանը, օտարերկրյաներդրողների ներգրավմանը և հետներդրումայինսպասարկմանը պետական աջակցություն" </t>
  </si>
  <si>
    <t xml:space="preserve"> ներդրումային ծրագրերի և նախաձեռնությունների  ուղեկցում, հատ </t>
  </si>
  <si>
    <t xml:space="preserve"> ՀՀ-ում գործող օտարերկրյա ներդրողների հետներդրումային շարունակական սպասարկում, հատ </t>
  </si>
  <si>
    <t xml:space="preserve"> Ներդրողների, գործարարների համար նախատեսված ՀՀ գործարար և ներդրումային դաշտը ներկայացնող, ինչպես նաև ոլորտային (ՀՀ տնտեսության ճյուղեր) ուղեցույցների, շնորհանդեսների նախապատրաստում, հատ </t>
  </si>
  <si>
    <t xml:space="preserve"> Ֆինանսական աջակցության ծրագրերի ("Սկսնակ գործարարների ձեռներեցության աջակցություն" ծրագրի, "կորոնովիրուսի տնտեսական հետևանքների չեզոքացման երրորդ միջոցառում" ծրագրի  և այլ ծրագրերի) շրջանակներում աջակցություն ստացած շահառուների մշտադիտարկում </t>
  </si>
  <si>
    <t xml:space="preserve"> Սկսնակ և գործող ՓՄՁ սուբյեկտներին գործարար ուսուցողական աջակցության տրամադրում (" Սկսնակ գործարարների ձեռներեցությանն աջակցություն" ծրագրի, "կորոնավիրուսի տնտեսական հետևանքների չեզոքացման 19-րդ միջոցառում" ծրագրի շրջանակներում), հատ </t>
  </si>
  <si>
    <t xml:space="preserve"> Կորոնավիրուսի տնտեսական հետևանքների չեզոքացման 19-րդ միջոցառման շրջանակներում փաստաթղթերի ուսումնասիրություն, պայմանագրերի պատրաստում, երաշխավորությունների կնքում, ֆինանսավորման համար անհրաժեշտ այլ աշխատանքների իրականացում, հատ </t>
  </si>
  <si>
    <t xml:space="preserve"> Սկսնակ և գործող ՓՄՁ սուբյեկտներին գործարար տեղեկատվական և խորհրդատվական աջակության տրամադրում, հատ </t>
  </si>
  <si>
    <t xml:space="preserve"> 40 </t>
  </si>
  <si>
    <t xml:space="preserve"> ՀՀ տարածքից բեռների արտահանման և/կամ ՀՀ տարածք ներմուծման նպատակով լոգիստիկ ծառայությունների ձեռք բերմանը աջակցություն </t>
  </si>
  <si>
    <t xml:space="preserve"> ՀՀ տարածքից արտահանման և/կամ ՀՀ տարածք ներմուծման նպատակով բեռնափոխադրման  ծառայություններին աջակցություն </t>
  </si>
  <si>
    <t xml:space="preserve"> Ծրագրի շրջանակներում իրականացվող փոխադրումների քանակը, անգամ </t>
  </si>
  <si>
    <t xml:space="preserve"> 9 </t>
  </si>
  <si>
    <t xml:space="preserve"> 500,000.00 </t>
  </si>
  <si>
    <t xml:space="preserve"> 11008 </t>
  </si>
  <si>
    <t xml:space="preserve"> Վերակառուցման և զարգացման եվրոպական բանկի տարեկան  ժողովի շրջանակներում ներդրումային համաժողովի անցկացում </t>
  </si>
  <si>
    <t xml:space="preserve"> Հայաստանի Հանրապետության կառավարության հրավերով ՎԶԵԲ-ի տարեկան ժողովի անցկացման կազմակերպում </t>
  </si>
  <si>
    <t xml:space="preserve"> Համաժողովի անցկացում, քանակ </t>
  </si>
  <si>
    <t xml:space="preserve"> Հայաստանի Հանրապետությունում  խաղողի, ժամանակակից տեխնոլոգիաներով մշակվող ինտենսիվ պտղատու այգիների և հատապտղանոցների հիմնման համար վարկային տոկոսադրույքների սուբսիդավորում </t>
  </si>
  <si>
    <t xml:space="preserve"> Հայաստանի Հանրապետությունում  խաղողի, ժամանակակից տեխնոլոգիաներով մշակվող ինտենսիվ պտղատու այգիների և հատապտղանոցների հիմնման համար տնտեսավարողներին տրամադրվող նպատակային վարկերի տոկոսադրույքների սուբսիդավորում </t>
  </si>
  <si>
    <t xml:space="preserve"> ՀՀ գյուղատնտեսական տնտեսավարողներ՛ ընտրված համաձայն՛  ՀՀ կառավարության 29.03.2019թ. թիվ 361-Լ որոշմամբ հաստատված ծրագրի և ֆինանսական կառույցների կողմից հաստատված համապատասխան չափանիշների </t>
  </si>
  <si>
    <t xml:space="preserve"> Ծրագրի շրջանակներում նախորդ տարիներին հիմնված նոր ինտենսիվ պտղատու այգիներ, հեկտար </t>
  </si>
  <si>
    <t xml:space="preserve"> Հայաստանի Հանրապետության գյուղատնտեսական տեխնիկայի  լիզինգի  աջակցության ծրագիր </t>
  </si>
  <si>
    <t xml:space="preserve"> Գյուղատնտեսական տեխնիկայի տրամադրման լիզինգի տոկոսադրույքների սուբսիդավորում </t>
  </si>
  <si>
    <t xml:space="preserve"> ՀՀ գյուղատնտեսական տնտեսավարողներ՛ ընտրված համաձայն՛  ՀՀ կառավարության 27.01.2022թ. թիվ 105-Լ որոշմամբ հաստատված ծրագրի և ֆինանսական կառույցների կողմից հաստատված համապատասխան չափանիշների </t>
  </si>
  <si>
    <t xml:space="preserve"> Սուբսիդավորվող տնտեսավարող սուբյեկտներ, լիզինգառու </t>
  </si>
  <si>
    <t xml:space="preserve"> Նախորդ տարիներից սուբսիդավորվող տնտեսավարող սուբյեկտներ, լիզինգառու </t>
  </si>
  <si>
    <t xml:space="preserve"> Հայաստանի Հանրապետության ագրոպարենային ոլորտի սարքավորումների  լիզինգի  աջակցության ծրագիր </t>
  </si>
  <si>
    <t xml:space="preserve"> Ագրոպարենային ոլորտի սարքավորումների տրամադրման լիզինգի տոկոսադրույքների սուբսիդավորում </t>
  </si>
  <si>
    <t xml:space="preserve"> ՀՀ գյուղատնտեսական տնտեսավարողներ՛ ընտրված համաձայն՛  ՀՀ կառավարության 19.07.2018թ. թիվ 893-Լ որոշմամբ հաստատված ծրագրի և ֆինանսական կառույցների կողմից հաստատված համապատասխան չափանիշների </t>
  </si>
  <si>
    <t xml:space="preserve">  Սուբսիդավորվող տնտեսավարող սուբյեկտներ, վարկառու </t>
  </si>
  <si>
    <t xml:space="preserve"> Ոռոգման արդիական համակարգերի ներդրման համար տրամադրվող վարկերի տոկոսադրույքների սուբսիդավորման ծրագիր </t>
  </si>
  <si>
    <t xml:space="preserve"> Ոռոգման արդիական համակարգերի ներդրման նպատակով գյուղատնտեսությունում տնտեսավարողներին տրամադրվող նպատակային վարկերի տոկոսադրույքների սուբսիդավորում </t>
  </si>
  <si>
    <t xml:space="preserve"> ՀՀ գյուղատնտեսական տնտեսավարողներ՛ ընտրված համաձայն՛  ՀՀ կառավարության 27.03.2019թ. թիվ 212-Լ որոշմամբ հաստատված ծրագրի և ֆինանսական կառույցների կողմից հաստատված համապատասխան չափանիշների </t>
  </si>
  <si>
    <t xml:space="preserve"> Ծրագրի շրջանակներում նախորդ տարիներին ներդրված` սուբսիդավորվող ոռոգման արդիական համակարգերով տարածքներ, հա </t>
  </si>
  <si>
    <t xml:space="preserve"> 12006 </t>
  </si>
  <si>
    <t xml:space="preserve"> Հայաստանի Հանրապետության գյուղատնտեսությունում կարկտապաշտպան ցանցերի ներդրման համար տրամադրվող վարկերի տոկոսադրույքների սուբսիդավորում </t>
  </si>
  <si>
    <t xml:space="preserve">  Գյուղատնտեսության ոլորտում կարկտապաշտպան ցանցերի ներդրման համար տրամադրվող վարկերի տոկոսադրույքների սուբսիդավորում </t>
  </si>
  <si>
    <t xml:space="preserve"> ՀՀ գյուղատնտեսական տնտեսավարողներ՛ ընտրված համաձայն՛  ՀՀ կառավարության 04.04.2019թ. թիվ 362-Լ որոշմամբ հաստատված ծրագրի և ֆինանսական կառույցների կողմից հաստատված համապատասխան չափանիշների </t>
  </si>
  <si>
    <t xml:space="preserve"> Նախորդ տարիներին տեղակայված՛ սուբսիդավորվող կարկտապաշտպան ցանցային համակարգեր, հա </t>
  </si>
  <si>
    <t xml:space="preserve"> 12007 </t>
  </si>
  <si>
    <t xml:space="preserve"> Փոքր և միջին «Խելացի» անասնաշենքերի կառուցման կամ վերակառուցման և դրանց տեխնոլոգիական ապահովմանն աջակցություն </t>
  </si>
  <si>
    <t xml:space="preserve"> Գյուղատնտեսական տնտեսավարողներին  Փոքր և միջին «Խելացի» անասնաշենքերի կառուցման կամ վերակառուցման և դրանց տեխնոլոգիական ապահովման համար աջակցության տրամադրում </t>
  </si>
  <si>
    <t xml:space="preserve"> ՀՀ գյուղատնտեսական տնտեսավարողներ՛ ընտրված համաձայն ՀՀ կառավարության  04.04.2019թ. թիվ 369-Լ որոշմամբ հաստատված ծրագրի չափանիշների </t>
  </si>
  <si>
    <t xml:space="preserve"> Կառուցված կամ վերկառուցված անասնաշենքեր, հատ </t>
  </si>
  <si>
    <t xml:space="preserve"> Նախորդ տարիներից կառուցված կամ վերակառուցված, աջակցության ստացման ենթակա անասնաշենքեր, հատ </t>
  </si>
  <si>
    <t xml:space="preserve"> 12008 </t>
  </si>
  <si>
    <t xml:space="preserve"> Հայաստանի Հանրապետությունում 2019-2024 թվականների տավարաբուծության զարգացման ծրագիր </t>
  </si>
  <si>
    <t xml:space="preserve"> Հանրապետությունում  խոշոր եղջերավոր տոհմային կենդանիների ձեռքբերման համար տրմադրվող նպատակային վարկերի տոկոսադրույքների սուբսիդավորում </t>
  </si>
  <si>
    <t xml:space="preserve"> ՀՀ գյուղատնտեսական տնտեսավարողներ՛ ընտրված համաձայն՛  ՀՀ կառավարության 29.03.2019թ. թիվ 327-Լ որոշմամբ հավանության արժանացած ծրագրի և ֆինանսական կառույցների կողմից հաստատված համապատասխան չափանիշների </t>
  </si>
  <si>
    <t xml:space="preserve"> Ձեռք բերվող խոշոր եղջերավոր տոհմային կենդանիների քանակ, գլուխ </t>
  </si>
  <si>
    <t xml:space="preserve"> Նախորդ տարիներին ձեռք բերված՛ տվյալ տարում սուբսիդավորվող, խոշոր եղջերավոր տոհմային կենդանիների քանակ, գլուխ </t>
  </si>
  <si>
    <t xml:space="preserve"> 450 </t>
  </si>
  <si>
    <t xml:space="preserve"> 12009 </t>
  </si>
  <si>
    <t xml:space="preserve"> Հայաստանի Հանրապետությունում խաղողի, ժամանակակից տեխնոլոգիաներով մշակվող ինտենսիվ պտղատու այգիների և հատապտղանոցների հիմնման համար պետական աջակցություն </t>
  </si>
  <si>
    <t xml:space="preserve"> Հայաստանի Հանրապետությունում խաղողի, ժամանակակից տեխնոլոգիաներով մշակվող ինտենսիվ պտղատու այգիների և հատապտղանոցների հիմնման համար տնտեսավարողների կողմից կատարված ծախսերի մասնակի փոխհատուցում </t>
  </si>
  <si>
    <t xml:space="preserve"> ՀՀ գյուղատնտեսական տնտեսավարողներ՛ ընտրված համաձայն՛  ՀՀ կառավարության 29.03.2019թ. թիվ 361-Լ որոշմամբ հավանության արժանացած ծրագրով հաստատված համապատասխան չափանիշների </t>
  </si>
  <si>
    <t xml:space="preserve"> Ծրագրով նախատեսված մարզերում հիմնված նոր ինտենսիվ պտղատու այգիներ, հեկտար </t>
  </si>
  <si>
    <t xml:space="preserve"> 12012 </t>
  </si>
  <si>
    <t xml:space="preserve"> ՀՀ-ում  ոչխարաբուծության և այծաբուծության զարգացման նպատակով  տրամադրվող նպատակային վարկերի տոկոսադրույքների սուբսիդավորում </t>
  </si>
  <si>
    <t xml:space="preserve"> Հանրապետությունում մանր եղջերավոր տոհմային կենդանիների ձեռքբերման համար տրամադրվող նպատակային վարկերի տոկոսադրույքների սուբսիդավորում </t>
  </si>
  <si>
    <t xml:space="preserve"> ՀՀ գյուղատնտեսական տնտեսավարողներ՛ ընտրված համաձայն ՀՀ կառավարության 19.09.2019թ. թիվ 1305-Լ որոշմամբ հաստատված ծրագրի և ֆինանսական կառույցների կողմից հաստատված համապատասխան չափանիշների </t>
  </si>
  <si>
    <t xml:space="preserve"> Ձեռք բերվող մանր եղջերավոր տոհմային կենդանիների քանակ, գլուխ </t>
  </si>
  <si>
    <t xml:space="preserve"> Նախորդ տարիներին ձեռք բերված՛ տվյալ տարում սուբսիդավորվող, մանր եղջերավոր տոհմային կենդանիների քանակ, գլուխ </t>
  </si>
  <si>
    <t xml:space="preserve"> 12013 </t>
  </si>
  <si>
    <t xml:space="preserve"> ՀՀ-ում ոչխարաբուծության և այծաբուծության զարգացման նպատակով աջակցություն </t>
  </si>
  <si>
    <t xml:space="preserve"> Հանրապետությունում մանր եղջերավոր տոհմային կենդանիների ձեռքբերման համար փաստացի կատարված վճարների մասնակի փոխհատուցում </t>
  </si>
  <si>
    <t xml:space="preserve"> ՀՀ գյուղատնտեսական տնտեսավարողներ՛ ընտրված համաձայն ՀՀ կառավարության 19.09.2019թ. թիվ 1305-Լ որոշմամբ հաստատված ծրագրի չափանիշների </t>
  </si>
  <si>
    <t xml:space="preserve"> 12014 </t>
  </si>
  <si>
    <t xml:space="preserve"> Հայաստանի Հանրապետությունում ինտենսիվ այգեգործության զարգացման նպատակով սուբսիդավորում </t>
  </si>
  <si>
    <t xml:space="preserve"> Հայաստանի Հանրապետությունում այգեհիմնման նպատակով տրամադրվող վարկերի տոկոսադրույքների սուբսիդավորում  </t>
  </si>
  <si>
    <t xml:space="preserve"> ՀՀ գյուղատնտեսական տնտեսավարողներ՛ ընտրված համաձայն ՀՀ կառավարության 03.06.2021թ. թիվ 927-Լ որոշմամբ հաստատված ծրագրի և ֆինանսական կառույցների կողմից հաստատված համապատասխան չափանիշների </t>
  </si>
  <si>
    <t xml:space="preserve"> Ծրագրի շրջանակներում նախորդ տարիներին հիմնված ինտենսիվ պտղատու այգիներ, հեկտար </t>
  </si>
  <si>
    <t xml:space="preserve"> Ծրագրի շրջանակներում տեղակայված կարկտապաշտպան ցանցային համակարգեր, հեկտար </t>
  </si>
  <si>
    <t xml:space="preserve"> Ծրագրի շրջանակներում նախորդ տարիներին տեղակայված կարկտապաշտպան ցանցային համակարգեր, հեկտար </t>
  </si>
  <si>
    <t xml:space="preserve"> Ծրագրի շրջանակներում հիմնվող բարձրարժեք մշակաբույսերի ցանքատարածություններ, հեկտար </t>
  </si>
  <si>
    <t xml:space="preserve"> Ծրագրի շրջանակներում նախորդ տարիներին հիմնված բարձրարժեք մշակաբույսերի ցանքատարածություններ, հեկտար </t>
  </si>
  <si>
    <t xml:space="preserve"> Ծրագրի շրջանակներում ոռոգման արդիական համակարգերով ներդրվող տարածքներ, հեկտար </t>
  </si>
  <si>
    <t xml:space="preserve"> Ծրագրի շրջանակներում նախորդ տարիներին ոռոգման արդիական համակարգերով ներդրված տարածքներ, հեկտար </t>
  </si>
  <si>
    <t xml:space="preserve"> 1376.8 </t>
  </si>
  <si>
    <t xml:space="preserve"> 37.2 </t>
  </si>
  <si>
    <t xml:space="preserve"> 260 </t>
  </si>
  <si>
    <t xml:space="preserve"> 364.5 </t>
  </si>
  <si>
    <t xml:space="preserve"> 12015 </t>
  </si>
  <si>
    <t xml:space="preserve"> Հայաստանի Հանրապետությունում ինտենսիվ այգեգործության զարգացման նպատակով ծախսերի փոխհատուցում </t>
  </si>
  <si>
    <t xml:space="preserve"> Հայաստանի Հանրապետությունում այգեհիմնման նպատակով կատարված ծախսերի մասնակի փոխհատուցում </t>
  </si>
  <si>
    <t xml:space="preserve"> ՀՀ գյուղատնտեսական տնտեսավարողներ՛ ընտրված համաձայն ՀՀ կառավարության 03.06.2021թ. թիվ 927-Լ որոշմամբ հաստատված ծրագրի չափանիշների </t>
  </si>
  <si>
    <t xml:space="preserve"> Ոռոգման արդիական համակարգերով ներդրված տարածքներ, հեկտար </t>
  </si>
  <si>
    <t xml:space="preserve"> Զբոսաշրջության զարգացման ոլորտում պետական քաղաքականության մշակման և դրա կատարման համակարգման, պետական ծրագրերի պլանավորման, մշակման, իրականացման և մոնիտորինգի (վերահսկման) ծառայություններ </t>
  </si>
  <si>
    <t xml:space="preserve"> ՀՀ էկոնոմիկայի նախարարության զբոսաշրջության կոմիտե </t>
  </si>
  <si>
    <t xml:space="preserve"> Աջակցություն զբոսաշրջության զարգացմանը </t>
  </si>
  <si>
    <t xml:space="preserve"> Զբոսաշրջիկների համար Հայաստանի գրավչությունը բարձրացնելուն ուղղված միջոցառումների իրականացում </t>
  </si>
  <si>
    <t xml:space="preserve"> Զբոսաշրջության կոմիտե, մասնագիտացված կազմակերպություններ </t>
  </si>
  <si>
    <t xml:space="preserve"> Զբոսաշրջության ոլորտի վիճակագրական, տեղեկատվական համակարգի բարելավման և սպասարկման հետ կապված ծառայությունների ձեռքբերում ամիս </t>
  </si>
  <si>
    <t xml:space="preserve"> Համաշխարհային բանկի աջակցությամբ իրականացվող Տեղական տնտեսության և ենթակառուցվածքների զարգացման  ծրագրի կառավարում </t>
  </si>
  <si>
    <t xml:space="preserve"> Տեղական տնտեսության և ենթակառուցվածքների զարգացման  ծրագիր` ՀՀ տարբեր մարզերում զբոսաշրջության հետ կապված ենթակառուցվածքների բարելավման նպատակով </t>
  </si>
  <si>
    <t xml:space="preserve"> Կառավարվող ծրագրերի քանակ </t>
  </si>
  <si>
    <t xml:space="preserve"> Համաշխարհային բանկի աջակցությամբ իրականացվող Տեղական տնտեսության և ենթակառուցվածքների զարգացման  ծրագրի շրջանակներում ՀՀ տարբեր մարզերում զբոսաշրջության հետ կապված ենթակառուցվածքների բարելավմանն ուղղված միջոցառումներ </t>
  </si>
  <si>
    <t xml:space="preserve"> Ընտրված մարզերում զբոսաշրջության հետ կապված ենթակառուցվածքների, այդ թվում` ճանապարհների, ավտոկայանատեղերի, ջրամատակարարման համակարգերի, լուսավորության վերանորոգում և նորովի կառուցում </t>
  </si>
  <si>
    <t xml:space="preserve"> Թիրախային տարածքներում մասնավոր հատվածի ներդրումների ծավալի աճ (միլիոն ԱՄՆ դոլար) </t>
  </si>
  <si>
    <t xml:space="preserve"> Ընտրված զբոսաշրջային վայրերի բարելավված մուտքային ճանապարհներ (կմ) </t>
  </si>
  <si>
    <t xml:space="preserve"> Զբոսաշրջային շրջանի երկայնքով գտնվող ժառանգության օբյեկտներում կառուցված զբոսաշրջային հարմարությունների թիվը </t>
  </si>
  <si>
    <t xml:space="preserve"> Փողոցային լուսավորության փոխարինված (տեղադրված սյուների և լամպերի) թիվը </t>
  </si>
  <si>
    <t xml:space="preserve"> Բարելավված զբոսայգիների թիվը </t>
  </si>
  <si>
    <t xml:space="preserve"> Զբոսաշրջության աջակցության հետ կապված գործողությունների միջոցով  ստեղծված ժամանակավոր և մշտական  աշխատատեղերի աճ </t>
  </si>
  <si>
    <t xml:space="preserve"> Ենթակառուցվածքներ ներդրումների դիմաց </t>
  </si>
  <si>
    <t xml:space="preserve"> Օժանդակել ներդրումներ իրականացնող կազմակերպություններին ենթակառուցվածքների կառուցման ձևաչափով </t>
  </si>
  <si>
    <t xml:space="preserve">  Շահառու կազմակերպություններ </t>
  </si>
  <si>
    <t>06</t>
  </si>
  <si>
    <t>07</t>
  </si>
  <si>
    <t>09</t>
  </si>
  <si>
    <t xml:space="preserve"> Ոլորտում իրականացվող պետական աջակցության ծրագրերի հանրային իրազեկման նպատակով գովազդատեղեկատվական նյութերի պատրաստում և հրապարակում</t>
  </si>
  <si>
    <t xml:space="preserve"> "Ներդրողների սպասարկմանը, ներդրումների խթանման աշխատանքների իրականացմանը, արդյունաբերական քաղաքականության ռազմավարությամբ նախատեսված միջոցառումների կազմակերպմանը, օտարերկրյա ներդրողների ներգրավմանը և հետներդրումային սպասարկմանը պետական աջակցություն"</t>
  </si>
  <si>
    <t xml:space="preserve"> Պտուղբանջարեղենի, խաղողի և կաթի վերամշակումից ստացված արտադրանքի ծավալների աճ, % </t>
  </si>
  <si>
    <t xml:space="preserve"> Ապահովագրված տարածքների ավելացում (հա) </t>
  </si>
  <si>
    <t xml:space="preserve"> 2025թ. </t>
  </si>
  <si>
    <t xml:space="preserve"> Էկոնոմիկայի ոլորտում պետական քաղաքականության մշակում, ծրագրերի համակարգում և մոնիտորինգ </t>
  </si>
  <si>
    <t xml:space="preserve"> Բուսաբուծության խթանում և բույսերի պաշտպանություն </t>
  </si>
  <si>
    <t xml:space="preserve"> Գյուղատնտեսական մշակաբույսերի  բուսասանիտարական վիճակի բարելավում , տոկոս </t>
  </si>
  <si>
    <t xml:space="preserve"> Լավագույն սորտերի արտոնագրման, շրջանացման և օգտագործման թույլտվության հատկացումների արդյունքում նախկին սորտերի համեմատած բերքի քանակի որակի ավելացում, տոկոս </t>
  </si>
  <si>
    <t xml:space="preserve"> Բույսերի կարանտին օրգանիզմների հիվանդությունների, վնասատուների, ինչպես նաև թունաքիմիկատների բացասական ազդեցության (ինչպես բույսերի, այնպես էլ մարդկանց առողջության վրա) նկատմամբ վերահսկողության մակարդակի բարձրացում, տոկոս </t>
  </si>
  <si>
    <t xml:space="preserve"> Ցորենի համախառն բերքի ավելացում, տոկոս </t>
  </si>
  <si>
    <t xml:space="preserve"> 5-10 </t>
  </si>
  <si>
    <t xml:space="preserve"> տարեկան </t>
  </si>
  <si>
    <t xml:space="preserve"> Ստանդարտների մշակում և հավատարմագրման համակարգի զարգացում </t>
  </si>
  <si>
    <t xml:space="preserve"> ՀՀ տնտեսվարող սուբյեկտների գործունեությունը կանոնակարգող նորմատիվ բազայի շարունակական արդիականացում՛ միջազգային պահանջներին համապատասխան միօրինակ պահանջների և չափանիշների ապահովում,  տոկոս </t>
  </si>
  <si>
    <t xml:space="preserve"> Միջազգային պահանջներին համապատասխան հավատարմագրում,  տոկոս </t>
  </si>
  <si>
    <t xml:space="preserve"> 2. ՏՆՏԵՍՈՒԹՅՈՒՆ, 2.6. ՈՐԱԿԻ ԵՆԹԱԿԱՌՈՒՑՎԱԾՔ </t>
  </si>
  <si>
    <t xml:space="preserve"> Գյուղական ենթակառուցվածքների վերականգնում և զարգացում </t>
  </si>
  <si>
    <t xml:space="preserve">  Նոր տեխնոլոգիաներով ոռոգման ենթակա հողատարածքներ, հա </t>
  </si>
  <si>
    <t xml:space="preserve"> Նոր տեխնոլոգիաներով ոռոգման համակարգերի մասին վերապատրաստված տնտեսավարողներ, շահառու </t>
  </si>
  <si>
    <t xml:space="preserve"> Ծրագրի ընթացքում ստեղծված կոոպերատիվներ, թիվ </t>
  </si>
  <si>
    <t xml:space="preserve"> 2000 </t>
  </si>
  <si>
    <t xml:space="preserve"> 2. ՏՆՏԵՍՈՒԹՅՈՒՆ, 2.4 ԳՅՈՒՂԱՏՆՏԵՍՈՒԹՅՈՒՆ     3. ԵՆԹԱԿԱՌՈՒՑՎԱԾՔՆԵՐԻ ԶԱՐԳԱՑՈՒՄ   3.3 ՋՐԱՅԻՆ ՏՆՏԵՍՈՒԹՅՈՒՆ </t>
  </si>
  <si>
    <t xml:space="preserve"> 2. ՏՆՏԵՍՈՒԹՅՈՒՆ, 2.4 ԳՅՈՒՂԱՏՆՏԵՍՈՒԹՅՈՒՆ      3. ԵՆԹԱԿԱՌՈՒՑՎԱԾՔՆԵՐԻ ԶԱՐԳԱՑՈՒՄ    3.3 ՋՐԱՅԻՆ ՏՆՏԵՍՈՒԹՅՈՒՆ </t>
  </si>
  <si>
    <t xml:space="preserve"> Գիտելիքահենք, նորարարական տնտեսությանը և փոքր ու միջին ձեռնարկատիրությանը աջակցություն </t>
  </si>
  <si>
    <t xml:space="preserve"> 1104 </t>
  </si>
  <si>
    <t xml:space="preserve"> ՓՄՁ կողմից արտադրված համախառն ավելացված արժեքի կշիռը ՀՆԱ-ում, տոկոս </t>
  </si>
  <si>
    <t xml:space="preserve"> Պետական աջակցության իրականացման արդյունքում կանանց կողմից գրանցված ՓՄՁ-ների թիվը, տոկոս </t>
  </si>
  <si>
    <t xml:space="preserve"> Տնտեսավարողների մոտ արտադրողականության աճ, տոկոս </t>
  </si>
  <si>
    <t xml:space="preserve"> Տնտեսության մեջ նոր/չօգտագործած սարքավորումների ներմուծում, քանակ </t>
  </si>
  <si>
    <t xml:space="preserve"> 24,6 </t>
  </si>
  <si>
    <t xml:space="preserve"> 55 </t>
  </si>
  <si>
    <t xml:space="preserve"> 2023թ. </t>
  </si>
  <si>
    <t xml:space="preserve">  2. ՏՆՏԵՍՈՒԹՅՈՒՆ, ՓՈՔՐ ԵՎ ՄԻՋԻՆ ՁԵՌՆԱՐԿԱՏԻՐՈՒԹՅԱՆ ԶԱՐԳԱՑՈՒՄ </t>
  </si>
  <si>
    <t xml:space="preserve"> Անասնաբուժական ծառայություններ </t>
  </si>
  <si>
    <t xml:space="preserve"> Հայաստանի Հանրապետությունում գյուղատնտեսական կենդանիների վարակամերժության ապահովում, տոկոս </t>
  </si>
  <si>
    <t xml:space="preserve"> Հայաստանի Հանրապետությունում գյուղատնտեսական կենդանիների համարակալման և հաշվառման ապահովում, տոկոս </t>
  </si>
  <si>
    <t xml:space="preserve"> Ներդրումների և արտահանման խթանման ծրագիր </t>
  </si>
  <si>
    <t xml:space="preserve"> Ապրանքների արտահանում/ՀՆԱ, տոկոս </t>
  </si>
  <si>
    <t xml:space="preserve"> Աջակցություն ստացած մշակող արդյունաբերությունում գործող կազմակերպությունների կողմից ապրանքների արտահանում, մլրդ դրամ </t>
  </si>
  <si>
    <t xml:space="preserve"> 2. ՏՆՏԵՍՈՒԹՅՈՒՆ, ԱՐՏԱՔԻՆ ՏՆՏԵՍԱԿԱՆ ՔԱՂԱՔԱԿԱՆՈՒԹՅՈՒՆ ԵՎ ԱՐՏԱՀԱՆՄԱՆ ԽԹԱՆՈՒՄ ԲԱԺԻՆ </t>
  </si>
  <si>
    <t xml:space="preserve"> 1187 </t>
  </si>
  <si>
    <t xml:space="preserve"> Գյուղատնտեսության արդիականացման ծրագիր </t>
  </si>
  <si>
    <t xml:space="preserve"> 1190 </t>
  </si>
  <si>
    <t xml:space="preserve"> Զբոսաշրջության զարգացման ծրագիր </t>
  </si>
  <si>
    <t xml:space="preserve"> Միջազգային այցելություններից ստացած եկամուտ, հազ. դրամ </t>
  </si>
  <si>
    <t xml:space="preserve"> Միջազգային զբոսաշրջիկներ, մարդ </t>
  </si>
  <si>
    <t xml:space="preserve"> Թիրախային տարածքներում մասնավոր հատվածի ներդրումների ծավալի աճ </t>
  </si>
  <si>
    <t xml:space="preserve"> Ընտրված զբոսաշրջային վայրերի բարելավված մուտքային ճանապարհներ </t>
  </si>
  <si>
    <t xml:space="preserve"> Փողոցային լուսավորության փոխարինված/տեղադրված սյուների և լամպերի թիվը </t>
  </si>
  <si>
    <t xml:space="preserve"> Զբոսաշրջության աջակցության հետ կապված գործողությունների միջոցով ստեղծված ժամանակավոր և մշտական աշխատատեղերի թվի աճ </t>
  </si>
  <si>
    <t xml:space="preserve"> մոտ 370.000. </t>
  </si>
  <si>
    <t xml:space="preserve"> մոտ 860.000 </t>
  </si>
  <si>
    <t xml:space="preserve"> 2. ՏՆՏԵՍՈՒԹՅՈՒՆ, 2.5 ԶԲՈՍԱՇՐՋՈՒԹՅՈՒՆ </t>
  </si>
  <si>
    <t xml:space="preserve"> մոտ 2 500.000 </t>
  </si>
  <si>
    <t xml:space="preserve"> 2026թ. </t>
  </si>
  <si>
    <t xml:space="preserve"> 147 </t>
  </si>
  <si>
    <t>Ընթացիկ դրամաշնորհներ պետական և համայնքների ոչ առևտրային կազմակերպություններին 4637</t>
  </si>
  <si>
    <t>Սուբսիդիաներ ոչ պետական ֆինանսական կազմակերպություններին 4522</t>
  </si>
  <si>
    <t>12011</t>
  </si>
  <si>
    <t xml:space="preserve"> Փոքր և միջին ջերմոցային տնտեսությունների ներդրման պետական աջակցության ծրագիր</t>
  </si>
  <si>
    <t>Ջերմոցների կառուցման ծախսերի մասնակի փոխհատուցում</t>
  </si>
  <si>
    <t xml:space="preserve">ՀՀ ստանդարտների ազգային ֆոնդում  ներկայումս գործում է շուրջ 8000 ստանդարտ: Յուրաքանչյուր տարի նախատեսվում է իրականացնել շուրջ 500 ազգային և միջպետական ստանդարտի  համալրում կամ արդիականացում (ստանդարտների փոփոխություններ, նոր հրատարակություններ, փոխարինումներ) տոկոս
</t>
  </si>
  <si>
    <t>9.ԱՐԴՅՈՒՆԱԲԵՐՈՒԹՅՈՒՆ, ՆՈՐԱՐԱՐՈՒԹՅՈՒՆ և ԵՆԹԱԿԱՌՈՒՑՎԱԾՔՆԵՐ
ՍՏԵՂԾԵԼ ԴԻՄԱԿԱՅՈՒՆ ԵՆԹԱԿԱՌՈՒՑՎԱԾՔՆԵՐ, ԱՋԱԿՑԵԼ ԿԱՅՈՒՆ ԱՐԴՅՈՒՆԱԲԵՐՈՒԹՅԱՆ ԶԱՐԳԱՑՄԱՆԸ և ԽԹԱՆԵԼ ՆՈՐԱՐԱՐՈՒԹՅՈՒՆԸ
9.Բ ՕԺԱՆԴԱԿԵԼ ՀԱՅՐԵՆԱԿԱՆ ՏԵԽՆՈԼՈԳԻԱՆԵՐԻ ԶԱՐԳԱՑՄԱՆԸ, ԳԻՏԱՀԵՏԱԶՈՏԱԿԱՆ ԱՇԽԱՏԱՆՔՆԵՐԻՆ և ՆՈՐԱՐԱՐՈՒԹՅԱՆԸ ԶԱՐԳԱՑՈՂ ԵՐԿՐՆԵՐՈՒՄ, ԱՅԴ ԹՎՈՒՄ՝ ԱՊԱՀՈՎԵԼՈՎ ՔԱՂԱՔԱԿԱՆՈՒԹՅՈՒՆՆԵՐԻ ԱՌՈՒՄՈՎ ՆՊԱՍՏԱՎՈՐ ՄԻՋԱՎԱՅՐ, Ի ԹԻՎՍ ԱՅԼՈՑ, ԱՐԴՅՈՒՆԱԲԵՐՈՒԹՅԱՆ ԲԱԶՄԱԶԱՆԵՑՄԱՆ և ՀՈՒՄՔԱՅԻՆ ԱՊՐԱՆՔՆԵՐԻՆ ԱՐԺԵՔԻ ԱՎԵԼԱՑՄԱՆ ՀԱՄԱՐ</t>
  </si>
  <si>
    <t>Շարունակական</t>
  </si>
  <si>
    <t>ՀՀ էկոնոմիկայի նախարարություն «Ստանդարտացման և չափագիտության ազգային մարմին» ՓԲԸ</t>
  </si>
  <si>
    <t>1. ՀՀ կառավարության 2021-2026 թվականների գործունեության ծրագրի կատարումն ապահովող միջոցառումների ցանկի &lt;11.3. Համապատասխանության գնահատման և հավատարմագրման կարողությունների զարգացում՝ թիրախ սահմանելով Հավատարմագրման ազգային մարմնի միջազգային ճանաչմանն ուղղված երկկողմ և բազմակողմ ճանաչման համաձայնագրերի կնքումը տարածաշրջանային և միջազգային հավատարմագրման կազմակերպությունների հետ (EA, ILAC, IAF)&gt;
2. Հայաստանի Հանրապետության և Եվրոպական միության և Ատոմային էներգիայի եվրոպական համայնքի ու դրանց անդամ պետությունների միջև կնքված Համապարփակ և ընդլայնված գործընկերության համաձայնագրի կիրարկման ճանապարհային քարտեզի &lt;Հոդված 130. Համագործակցություն առևտրի տեխնիկական խոչընդոտների ոլորտումե համաձայն Հավատարմագրման եվրոպական համագործակցության (EA) հետ երկկողմ ճանաչման համաձայնագրի կնքում,
3. ԵԱՏՄ Պայմանագրի &lt;Տեխնիկական կանոնակարգում&gt; Х-րդ բաժնի 54-րդ հոդված &lt;Հավատարմագրում&gt;,                                             4. Համաշխարհային Բանկի «Առևտրի խթանման և որակի ենթակառուցվածքիե ծրագրի ՏԿՑ 14. «ISO/IEC 17025-ի համաձայն լաբորատորիաների փորձարկման նպատակով ՀԱՄ-ի կողմից ՓՃՊ-ի կամ ԲՃՊ-ի ձեռքբերումեր"</t>
  </si>
  <si>
    <t>ՀՀ էկոնոմիկայի նախարարություն, «Հավատարմագրման ազգային մարմին» ՊՈԱԿ</t>
  </si>
  <si>
    <t>2026թ․</t>
  </si>
  <si>
    <t>Իրազեկված անձանց տոկոս</t>
  </si>
  <si>
    <t>Նպատակ 8 Արժանապատիվ աշխատանք և տնտեսական աճ</t>
  </si>
  <si>
    <t>220․000․0</t>
  </si>
  <si>
    <t xml:space="preserve">ՀՀ կառավարության 2019թ. փետրվարի 8-ի N65-Ա որոշում, «Հայաստանի Հանրապետության կառավարության ծրագիր»,  
ՀՀ կառավարության 2021 թվականի  նոյեմբերի 18-ի «Հայաստանի Հանրա¬պետության կառավարության 2021-2026 թվականների գործունեության միջոցառումների ծրագիրը հաստատելու մասին» N1902-Լ որոշում
ՀՀ Վարչապետի 2019 թվականի հունիսի 1-ի N658-Լ որոշում, «Հայաստանի Հանրապետության էկոնոմիկայի նախարարության կանոնադրությունը հաստատելու և Հայաստանի Հանրապետության վարչապետի 2018 թվականի հունիսի 11-ի  N744-Լ և Հայաստանի Հանրապետության վարչապետի 2018 թվականի հունիսի 11-ի N742-Լ որոշումներն ուժը կորցրած ճանաչելու մասին»
«Հայաստանի Հանրապետության կառավարության 2019-2023 թվականների գործունեության միջոցառումների ծրագիրը հաստատելու մասին» ՀՀ կառավարության 2019 թվականի մայիսի 16-ի N 650-Լ որոշում
ՀՀ կառավարության 2014 թվականի մարտի 27-ի որոշում, «Հայաստանի  Հանրապետության  2014-2025  թվականների հեռանկարային  զարգացման»:  </t>
  </si>
  <si>
    <t>17. Գործընկերություններ հանուն նպատակների
17.10 Խթանել համընդհանուր, կանոնահեն, բաց, ոչ-խտրական և արդարացի բազմակողմ առևտրային համակարգի ստեղծում Առևտրի համաշխարհային կազմակերպության ներքո, այդ թվում՝ Դոհայի զարգացման օրակարգի բանակցությունների եզրահանգման միջոցո</t>
  </si>
  <si>
    <t>Նպատակ 1 . Աղքատության վերացում,
Նպատակ 8. Արժանապատիվ աշխատանք և տնտեսական աճ  
Նպատակ 10. Անհավասարության կրճատում</t>
  </si>
  <si>
    <t>շարունակական</t>
  </si>
  <si>
    <t>իրականացված լրացուցիչ ներդրումներ, մլրդ դրամ</t>
  </si>
  <si>
    <t>կառուցված ենթակառուցվածքի քանակ</t>
  </si>
  <si>
    <t>Համաշխարհային բանկի աջակցությամբ իրականացվող Տեղական տնտեսության և
 ենթակառուցվածքների զարգացման  ծրագրի կառավարում</t>
  </si>
  <si>
    <t>ԸՆԹԱՑԻԿ ԾԱԽՍԵՐ</t>
  </si>
  <si>
    <t>Տնտեսական հետազոտություններ և վերլուծություններ</t>
  </si>
  <si>
    <t>Ֆինանսավորման ընդհատում, դադարեցում կամ նվազում</t>
  </si>
  <si>
    <t>Սահմանված նպատակների և ակնկալվող արդյունքների չիրականացում, ինչպես նաև սկսված աշխատանքների կասեցում</t>
  </si>
  <si>
    <t>Սահմանված նպա­տակ­­ների և ակնկալվող արդ­յունքների նախանշված ժամկետներում և որակով իրականացման հետ կապված խոչընդոտների առաջացում</t>
  </si>
  <si>
    <t>Կադրերի հոսունության կանխման նպատակով աշխատավարձերի աստիճանական բարձրացում, մասնագիտական որակների կատարելագործման նպատակով համապատասխան սեմինարների մասնակցության ապահովում</t>
  </si>
  <si>
    <t>Յուրաքանչյուր ծրագրային միջոցառման համար չափելի արդյունքների սահմանման, ինչպես նաև անընդհատ դիտարկման և հաշվետվությունների պատրաստման և ներկայացման միջոցով բբավարար հիմքերի ստեղծում ֆինանսական միջոցների հատկացումը երաշխավորելու համար</t>
  </si>
  <si>
    <t>Որակյալ կադրերի արագ համալրման բարդություն և պրոֆեսիոնալ կադրերի հոսունության վտանգ</t>
  </si>
  <si>
    <t xml:space="preserve">Նախատեսված միջոցառումների ոչ լիարժեք իրականացում տեխնիկական խնդիրների և խափանումների պատճառով </t>
  </si>
  <si>
    <t>Սահմանված ժամկետներում մրցույթների չկայացում, միջոցառման իրականացման ժամկետի խախտում</t>
  </si>
  <si>
    <t xml:space="preserve">Տեխնիկական խնդիրների վերացում </t>
  </si>
  <si>
    <t>Իրազեկման աշխատանքների իրականացում, սակայն ծրագրերին շահառուների մասնակցության ցածր մակարդակ</t>
  </si>
  <si>
    <t xml:space="preserve">Միջոցառման արդյունքում շահառուների քանակի ավելացումների պակաս </t>
  </si>
  <si>
    <t xml:space="preserve">Շահառուների ֆինանսական հնարավորությունները բարձրացնելու ուղղությամբ այլ աշխատանքների իրականացում, քանի որ իրականացված աշխատանքերի արդյունքում ծրագրերի վերաբերյալ իրազեկվածությունը բարձրանում է, սակայն ոչ բոլորն են կարողանում օգտվել դրանցից։ </t>
  </si>
  <si>
    <t>Յուրաքանչյուր ծրագրային միջոցառման համար չափելի արդյունքների սահմանման, ինչպես նաև անընդհատ դիտարկման և հաշվետվութ­յունների պատրաստման և ներկայացման միջոցով բավա­րար հիմքերի ստեղծում ֆինանսական միջոցների հատկացումը երաշխավորելու համար</t>
  </si>
  <si>
    <t xml:space="preserve">Հ Հէկոնոմիկայի նախարարությանբ կողմից իրականացվող պետական աջակցության ծրագրերի հանրային իրազեկման ապահովում </t>
  </si>
  <si>
    <t>Հողային բարեփոխումների փորձնական ծրագրին աջակցություն</t>
  </si>
  <si>
    <t>Հողային բարեփոխումների փորձնական ծրագիր</t>
  </si>
  <si>
    <t>Հողի գնի բարձրացում</t>
  </si>
  <si>
    <t xml:space="preserve">Ծրագրի ոչ լիարժեք իրականացում, </t>
  </si>
  <si>
    <t>Հողերի ձեռքբերման առավելագույն արժեքի սահմանում</t>
  </si>
  <si>
    <t xml:space="preserve">Սեփականատերերի կողմից հողը չվաճառելու ցանկությունը </t>
  </si>
  <si>
    <t>Ծրագրի դանդաղ իրականացում</t>
  </si>
  <si>
    <t>Շահառուների շրջանում բացատրական աշխատանքների իրականացում</t>
  </si>
  <si>
    <t>Ժառանգության գործարքների հետ կապված հնարավոր խնդիրներ</t>
  </si>
  <si>
    <t>Ծրագրի ոչ լիարժեք իրականացում</t>
  </si>
  <si>
    <t>Ժառանգության գործարքների ֆինանսական աջակցություն՝ գործարքի արժեքի չափով</t>
  </si>
  <si>
    <t>Ստանդարտների մշակման ծառայություններ</t>
  </si>
  <si>
    <t>ԵԱՏՄ տեխնիկական կանոնակարգերն ապահովող ստանդարտների ցանկերում ազգային արտադրատեսակների տեխնիկական պահանջները սահմանող ազգային ստանդարտների չընդգրկվելը</t>
  </si>
  <si>
    <t>Տեխնիկական խոչընդոտներ ԵԱՏՄ շուկա մուտք գործելու համար</t>
  </si>
  <si>
    <t>ԵԱՏՄ տեխնիկական կանոնակարգերն ապահովող ստանդարտների ցանկերում ազգային արտադրատեսակների տեխնիկական պահանջները սահմանող ազգային ստանդարտների ընդգրկման ապահովում՝ բոլոր շահագրգիռ կողմերի հետ քննարկման արդյունքում</t>
  </si>
  <si>
    <t>Տեխնիկական խոչընդոտներ միջազգային շուկա մուտք գործելու համար</t>
  </si>
  <si>
    <t>Նախնական մոնիթորինգի իրականացում</t>
  </si>
  <si>
    <t>Միջազգային և տարածաշրջանային ստանդարտներին ներդաշնակ ազգային ստանդարտների մշակումից հետո համապատասխան միջազգային և տարածաշրջանային ստանդարտերի չեղարկումը կամ փոխարինումը</t>
  </si>
  <si>
    <t>Եվրոպական հավատարմագրման համագործակցության (EA) համաձայնագրով սահմանված պարտավորությունների չիրականացում</t>
  </si>
  <si>
    <t xml:space="preserve">Արտաբյուջեի շրջանակում իրականացվող աշխատանքների գների բարձրացում, ՀՀ օրենսդրությամբ նոր ոլորտների հավատարմագրման պարտադիր պահանջների սահմանում (օրինակ՝ բժշկական լաբորատորիաների, տրանսպորտային միջոցների տեխնիկական զննում իրականացնող կազմակերպությունների հավատարմագրում) </t>
  </si>
  <si>
    <t>Նավահանգիստների լաստանավի համար մուտքի չտրամադրում</t>
  </si>
  <si>
    <t>Ծրագրի չիրականացում</t>
  </si>
  <si>
    <t>բանակցությունների վարում</t>
  </si>
  <si>
    <t>Ծրագրի ապահովում ոչ ամբողջական ծավալով և ժամկետների խախտմամբ</t>
  </si>
  <si>
    <t>1.իրազեկվածության ապահովում,2. բանկցություններ կամ գերակա շահի ճանաչում</t>
  </si>
  <si>
    <t>ՀՀ տարածքից արտահանման և/կամ ՀՀ տարածք ներմուծման նպատակով բեռների լաստանավով տեղափոխման դեպքում առաջացած լրացուցիչ ծախսերի նվազեցմանն ուղղված միջոցառումների իրականացում</t>
  </si>
  <si>
    <t xml:space="preserve">Ենթակառուցվածքներ ներդրումների դիմաց միջոցառման իրականացում </t>
  </si>
  <si>
    <t>11007</t>
  </si>
  <si>
    <t xml:space="preserve">Ներդրումային ծրագրերի բացակայություն, </t>
  </si>
  <si>
    <t>Ենթակառուցվածքի համար անհրաժեշտ հողատարածքների ձեռքբերման խոչընդոտներ</t>
  </si>
  <si>
    <t xml:space="preserve">Նպատակ 2. վերացնել սովը, հասնել պարենային ապահովության ու բարելավված սնուցման, խթանել գյուղատնտեսության կայուն զարգացումը։ 
2․ 3 Մինչև 2030 թ. կրկնապատկել փոքր պարենարտադրողների գյուղատնտեսական արտադրողականությունը և եկամուտները :
2․ 4 Մինչև 2030 թ. ապահովել պարենարտադրության կայուն համակարգեր և ներդնել դիմակայուն գյուղատնտեսական գործելաձևեր, որոնք մեծացնում են արտադրողականությունը և արտադրությունը, օգնում են պահպանել էկոհամակարգերը, ուժեղացնում են կլիմայի փոփոխություններին, ծայրահեղ եղանակային պայմաններին, երաշտին, հեղեղներին և այլ աղետներին հարմարվելու կարողությունները և շարունակաբար բարելավում հողի որակը։
 2․ա․2 ցուցանիշ Գյուղատնտեսական տեխնիկայի հավաքակազմի նորացման աջակցությունը կհանգեցնի գյուղատնտեսության կայուն զարգացմանը և ինտենսիվացման մակարդակի բարձրացմանը՝ ի շնորհիվ միավոր արտադրանքի հաշվով ինքնարժեքի նվազման։ </t>
  </si>
  <si>
    <t>12003</t>
  </si>
  <si>
    <t>Ծրագրի իրականացման համար գյուղատնտեսական տեխնիկական միջոցների մատակարարման ոչ արդյունավետ տարբերակների առաջադրում.</t>
  </si>
  <si>
    <t>Ծրագրի ոչ լիարժեք իրականացում, գյուղատնտեսական տեխնիկայի մատակարարման
ծավալների կրճատում, կարողությունների նվազում</t>
  </si>
  <si>
    <t>Գյուղատնտեսական տեխնիկայի լիզինգի պայմանագրով մատակարարման մատչելի մեխանիզմների առաջադրում, Եվրասիական տնտեսական միության անդամ և այլ երկրներում գյուղատնտեսական տեխնիկա արտադրող, Հայաստանի Հանրապետություն գյուղատնտեսական տեխնիկա ներկրող և լիզինգի պայմանագրով գյուղատնտեսական տեխնիկա տրամադրող փորձ և հեղինակություն ունեցող կազմակերպությունների հետ համագործակցություն</t>
  </si>
  <si>
    <t>Լիզինգային ծառայություններ մատուցող կազմակերպությունների կողմից ոչ մատչելի պայմանների առաջադրումը,</t>
  </si>
  <si>
    <t>Գյուղատնտեսության զարգացման համար հնարավորությունների չօգտագործում</t>
  </si>
  <si>
    <t>լիզինգի առաջարկների մանրամասն ուսումնասիրություն, վարկային ռեսուրսների նպատակային օգտագործման ուղղությամբ մոնիթորինգի իրականացում</t>
  </si>
  <si>
    <t>Բնական աղետների, համաճարակների հետևանքով լիզինգի տրամադրված ռեսուրսների մայր գումարի վերադարձման և տոկոսադրույքի վճարման անհնարինությունը</t>
  </si>
  <si>
    <t>Վարկավորող կազմակերպությունների համար ֆինանսական անբարենպաստ պայմանների ստեղծում, ծրագրերի շարունակման դժվարություններ, ֆինանսական ռեսուրսների սղություն</t>
  </si>
  <si>
    <t>Գյուղատնտեսության տարբեր ենթաճյուղերում վարկավորման իրականացում բնական աղետների և համաճարակների հավանական վնասի դիվերսիֆիկացման հնարավորությունների ստեղծում</t>
  </si>
  <si>
    <t xml:space="preserve">Գյուղատնտեսության խթանման ծրագիր/ Գերմանիայի զարգացման վարկերի բանկի (KFW) հետ համատեղ գյուղատնտեսության ոլորտում ապահովագրական համակարգի ներդրման փորձնական ծրագրի իրականացման համար պետական աջակցություն </t>
  </si>
  <si>
    <t>2025 թ-ի դեկտեմբերի 31</t>
  </si>
  <si>
    <t xml:space="preserve">Գերմանիայի զարգացման վարկերի բանկի (KFW) հետ համատեղ գյուղատնտեսության ոլորտում ապահովագրական համակարգի ներդրման փորձնական ծրագրի իրականացման համար պետական աջակցություն </t>
  </si>
  <si>
    <t>Բնական աղետների, համաճարակների հետևանքով տրամադրված վարկային ռեսուրսների մայր գումարի վերդարձման և տոկոսադրույքի վճարման անհնարինությունը</t>
  </si>
  <si>
    <t>Վարկավորող կազմակեր պությունների համար ֆինանսական անբարենպաստ պայմանների ստեղծում, նման ծրագրերի շարունակման դժվարություններ,
գյուղատնտեսության վերարտադրության համար ֆինանսական ռեսուրսների սղություն</t>
  </si>
  <si>
    <t xml:space="preserve">բնական աղետների և համաճարակների հավանական վնասի դիվերսիֆիկացման հնարավորությունների ստեղծում  </t>
  </si>
  <si>
    <t xml:space="preserve">Գյուղատնտեսական վարկերի տոկոսադրույքների սուբսիդավորում </t>
  </si>
  <si>
    <t>Տրամադրվող ֆինանսական միջոցների ոչ նպատակային օգտագործումը</t>
  </si>
  <si>
    <t>Ծրագրի հնարավորությունների չօգտագործում</t>
  </si>
  <si>
    <t>Մոնիթորինգի իրականացման միջոցով ֆինանսական միջոցների ոչ նպատակային օգտագործման կանխում</t>
  </si>
  <si>
    <t>Ապահովագրական կառույցների  կողմից ոչ մատչելի պայմանների առաջադրում</t>
  </si>
  <si>
    <t xml:space="preserve">Փորձնական ծրագրի արդյունքների անորոշակիություն, ապահովագրական համակարգի ներդրման ձախողում </t>
  </si>
  <si>
    <t>Ապահովագրական կառույցների  առաջարկների մանրամասն ուսումնասիրություն, վարկային ռեսուրսների նպատակային օգտագործման ուղղությամբ մոնիթորինգի իրականացում</t>
  </si>
  <si>
    <t>Ֆինանսավորման դադարեցում կամ նվազում</t>
  </si>
  <si>
    <t>Սահմանված նպատակների և ակնկալվող արդյունքների չիրականացում</t>
  </si>
  <si>
    <t>Չափելի արդյունքների սահմանման, ինչպես նաև անընդհատ դիտարկման և հաշվետվությունների պատրաստման ու ներկայացման միջոցով բավարար հիմքերի ստեղծում` ֆինանսական միջոցների հատկացումը երաշխավորելու համար</t>
  </si>
  <si>
    <t>Վնասի գնահատողների կողմից վնասի ոչ ճիշտ գնահատում</t>
  </si>
  <si>
    <t>Տնտեսավարող սուբյեկտների եկամուների նվազում և Ծրագրի նկատմամբ անվստահություն</t>
  </si>
  <si>
    <t>Վնասի գնահատողների համար վերապատրաստումների իրականացում</t>
  </si>
  <si>
    <t>Պլանավորված ապահովագրության պայմանագրերի վաճառքի թերակատարում</t>
  </si>
  <si>
    <t>Ծրագրի վերաբերյալ իրազեկվածության մակարդակի բարձրացում</t>
  </si>
  <si>
    <t xml:space="preserve">ՄԱԿ–ի կայուն զարգացման 2–րդ նպատակ՝  վերացնել սովը, հասնել պարենային ապահովության ու բարելավված սնուցման, խթանել գյուղատնտեսության կայուն զարգացումը։ Թիրախներ՝  2․ 3- Մինչև 2030 թ. կրկնապատկել փոքր պարենարտադրողների գյուղատնտեսական արտադրողականությունը և եկամուտները </t>
  </si>
  <si>
    <t>Կորոնավիրուսի համավարակի հետևանքների հաղթահարում:</t>
  </si>
  <si>
    <t>Պետական աջակցության,մասնավորապես 0 տոկոս տոկոսադրույքով վարկավորման պայմանների կիրառմամբ հանրապետությունում տավարաբուծության ճյուղի զարգացման համար նպաստավոր պայմանների ստեղծումն է։</t>
  </si>
  <si>
    <t xml:space="preserve">Իրականացման արդյունքում ձեռք են բերվել բարձրարժեք տոհմային խոշոր եղջերավոր կենդանիներ, որի արդյունքում ձևավորվել են   բարձր մթերատու հոտեր,կատարելագործվել են  բուծվող ցեղերը,  ավելացել է արտադրատնտեսական արժեքավոր հատկանիշներով օժտված մաքրացեղ և տրամախաչումների միջոցով ստացված խառնացեղ կենդանիների գլխաքանակը, ինչպես նաև տավարաբուծական արտադրանքի արտադրության  ծավալները։ </t>
  </si>
  <si>
    <t>2020 թվականին Ծրագրի շրջանակներում տրամադրվել է  259.0 մլն դրամ վարկ և  ձեռք է բերվել 305 գլուխ տոհմային մանր եղջերավոր կենդանի</t>
  </si>
  <si>
    <t>Հայաստանի Հանրապետությունում 2019-2024 թվականների տավարաբուծության զարգացման ծրագիր</t>
  </si>
  <si>
    <t>ՀՀ կառ․ 29.03.2020 թ․ 356-Լ որոշման համաձայն վարկերը տրամադրվել են 0% տոկոսադրույքով</t>
  </si>
  <si>
    <t>Նախատեսվածից պակաս շահառուներ և ձեռք բերվող կենդանիներ</t>
  </si>
  <si>
    <t>Ծրագրի շրջանակում տրամադրվող երկարաժամկետ վարկերի տոկոսադրույքի սուբսիդավորում և 12 ամիս արտոնյալ ժամանակահատված</t>
  </si>
  <si>
    <t>Համաճարակների հետևանքով տրամադրված վարկային ռեսուրսների մայր գումարի վերադարձման և տոկոսադրույքի վճարման անհնարինությունը</t>
  </si>
  <si>
    <t>Նախատեսված տոհմային կենդանիների ոչ բավարար գլխաքանակ</t>
  </si>
  <si>
    <t>Ներկրման դեպքում հանրապետություն տեղափոխման հետ կապված դժվարություները</t>
  </si>
  <si>
    <t xml:space="preserve">ՀՀ-ում  ոչխարաբուծության և այծաբուծության զարգացման նպատակով  տրամադրվող նպատակային վարկերի տոկոսադրույքների սուբսիդավորում </t>
  </si>
  <si>
    <t>Գյուղատնտեսական կենդանիների ապահովագրական համակարգի ներդր­ման խթանում</t>
  </si>
  <si>
    <t>Համաճարակների հետևանքով տրամադրված վար­կային ռե­սուրս­­­­ների մայր գումարի վերադարձման և տոկոսադրույքի վճարման անհնա­րինու­թյունը</t>
  </si>
  <si>
    <t>«Գյուղատնտեսական կենդանիների պատվաստում» ծրագրի իրականացում, մշտադիտարկումներին ՀՀ ԿԵ ՍԱՏՄ ներգրավում, կենդանիների ապահովագրության ինստիտուտի ներդրման խթանում</t>
  </si>
  <si>
    <t>«Միասնական շուկայի ծրագիր»</t>
  </si>
  <si>
    <t>Վարկային երաշխավորության տրամադրում ձեռներեցությամբ զբաղվելու ցանկություն ունեցող գործազուրկ անձանց</t>
  </si>
  <si>
    <t>Վարկային երաշխավորության տրամադրում կին ձեռներեցներին</t>
  </si>
  <si>
    <t xml:space="preserve">Վարկային երաշխավորության տրամադրում ձեռներեցությամբ զբաղվելու ցանկություն ունեցող միգրանտների </t>
  </si>
  <si>
    <t>Վարկային երաշխավորության տրամադրում ձեռներեցությամբ զբաղվելու ցանկություն ունեցող տեղահանվածների</t>
  </si>
  <si>
    <t>Վարկային երաշխավորության տրամադրում նախորդ 2 տարիների համեմատ շրջանառության 30% աճ գրանցած ձեռնարկատերերին</t>
  </si>
  <si>
    <t xml:space="preserve">վարկային երաշխավորության տրամադրում մարզաբնակ ձեռներեցներին </t>
  </si>
  <si>
    <t>Վարկային երաշխավորության տրաամդրում 65 տարեկանից բարձր ձեռնարկատերերին</t>
  </si>
  <si>
    <t>Պետություն մասնավոր երկխոսության շրջանակներում աշխատաժողով</t>
  </si>
  <si>
    <t>Սուբսիդավորվող վարկերի քանակ</t>
  </si>
  <si>
    <t>հատ</t>
  </si>
  <si>
    <t>Միջոցառման շրջանակներում սուբսիդավորված շահառուներ</t>
  </si>
  <si>
    <t>մարդ</t>
  </si>
  <si>
    <t>Իրականացվող միջոցառումների տարեկան կատարողականի ապահովում առնվազն, 
տոկոս</t>
  </si>
  <si>
    <t>տարեկան</t>
  </si>
  <si>
    <t>Համաձայն ՀՀ կառավարության ծրագրի մասին ՀՀ կառավարության 2021 թվականի օգոստոսի 18-ի N 1363-Ա որոշման 2.4-րդ կետի՝  Գյուղատնտեսությունը բաժնի ապահովել կենդանիների և բույսերի հիվանդությունների կանխարգելման արդյունավետ համակարգի ներդրումը,
ՀՀ կառավարության 2021 թվականի նոյեմբերի 18-ի N 1902-Լ որոշման 9-րդ կետի 9.3–րդ և 9.8-րդ ենթակետեր։</t>
  </si>
  <si>
    <t>Ամուր առողջություն և բարեկեցություն
Ապահովել առողջ կյանք և խթանել բարեկեցություն բոլորի համար՝ անկախ տարիքից</t>
  </si>
  <si>
    <t>Նպատակ 2. վերացնել սովը, հասնել պարենային ապահովության ու բարելավված սնուցման, խթանել գյուղատնտեսության կայուն զարգացումը։
2․ 4 Մինչև 2030 թ. ապահովել պարենարտադրության կայուն համակարգեր և ներդնել դիմակայուն գյուղատնտեսական գործելաձևեր, որոնք մեծացնում են արտադրողականությունը և արտադրությունը, օգնում են պահպանել էկոհամակարգերը, ուժեղացնում են կլիմայի փոփոխություններին, ծայրահեղ եղանակային պայմաններին, երաշտին, հեղեղներին և այլ աղետներին հարմարվելու կարողությունները և շարունակաբար բարելավում հողի որակը։ Պետական աջակցությունը հնարավորություն է տալիս ապահովագրել մշակվող տարածքները բնակլիմայական ռիսկերից, վնասի և կորուստների դեպքում կազմակրեպել վերարտադրություն, կայունացնել տնտեսավարողների եկամուտները։</t>
  </si>
  <si>
    <t>85-95</t>
  </si>
  <si>
    <t>ՀՀ Էկոնոմիկայի նախարարություն «Գյուղատնտեսական ծառայությունների կենտրոն» ՊՈԱԿ</t>
  </si>
  <si>
    <t xml:space="preserve"> Գյուղատնտեսության խթանման ծրագիր /  Պետական աջակցություն Հայաստանի Հանրապետության գյուղատնտեսական ծրագրերի իրականացմանը </t>
  </si>
  <si>
    <t xml:space="preserve">Ճգնաժամ </t>
  </si>
  <si>
    <t>Իրականացվող միջոցառումների ծավալի նվազում</t>
  </si>
  <si>
    <t>Ծրագրի լրացուցիչ ֆինանսավորում</t>
  </si>
  <si>
    <t>Ֆինանսավորման դադարեցում կամ նվազեցում</t>
  </si>
  <si>
    <t>Անասնահամաճարակային իրավիճակի ապակայունացում՝ կենդանիների, կենդանիների և մարդու համար հատուկ վտանգավոր վարակիչ հիվանդությունների բռնկում և տարածում: Ծրագրի շրջանակներում նախատեսված միջոցառումների ոչ լիարժեք կատարման, կամ ամբողջությամբ չիրականացնելու արդյունքում արդյունքում այն ուղղակիորեն կազդի ազգաբնակչության սոցիալական վիճակի և միջպետական տնտեսական կապերի վատթարացմանը: Չհամարակալված և չհաշվառված ԽԵԿ գլխաքանակ</t>
  </si>
  <si>
    <t>Նպատակ 3. Ամուր առողջություն և բարեկեցություն
Ապահովել առողջ կյանք և խթանել բարեկեցություն բոլորի համար՝ անկախ տարիքից</t>
  </si>
  <si>
    <t xml:space="preserve">2022թ․ </t>
  </si>
  <si>
    <t>Նպատակ 2 
2.բ.1. Գյուղատնտեսական արտադրանքի արտահանման սուբսիդիաներ</t>
  </si>
  <si>
    <t>5745,5</t>
  </si>
  <si>
    <t>10000,0</t>
  </si>
  <si>
    <t>ՌԴ կոնյակի սպիրտների շուկայում ձևավորված գների նվազումը կամ ռուբլու փոխարժեքի տատանումները</t>
  </si>
  <si>
    <t xml:space="preserve">Հնարավոր է, որ ծրագիրն իրականացվի ոչ ամբողջ ծավալով </t>
  </si>
  <si>
    <t>արտահանման ապահովագրության գործիքակազմի ընդլայնումը և գնորդների հետ պայմանագրերի կնքման ժամանակ ՌԴ ռուբլով գործարքներից զերծ մնալը</t>
  </si>
  <si>
    <t>հայկական կոնյակի սպիրտի տարանցիկ փոխադրումների ժամանակ վրացական կողմից ստեղծվող խոչընդոտները</t>
  </si>
  <si>
    <t xml:space="preserve">  Հնարավոր է, որ ծրագիրն իրակա­նացվի ոչ ամբողջ ծավալով </t>
  </si>
  <si>
    <t>վրացական կողմի հետ բանակցությունների վարումը</t>
  </si>
  <si>
    <t>բնակլիմայական և այլ գործոններով պայմանավորված Լարսի անցակետի տևական ժամանակ փակվելը</t>
  </si>
  <si>
    <t>Հնարավոր է, որ ծրագիրն իրակա­նացվի ոչ ամբողջ ծավալով</t>
  </si>
  <si>
    <t>այլընտրանքային ճանապարհներով, մասնավորապես՝ լաստանավերով, փոխադրումը</t>
  </si>
  <si>
    <t>12012</t>
  </si>
  <si>
    <t xml:space="preserve"> Կոնյակի սպիրտի իրացման աջակցության ծրագիր </t>
  </si>
  <si>
    <t>12004</t>
  </si>
  <si>
    <t>Բանկերի և վարկային կազմակերպությունների  կողմից ծրագրի պահանջներին համապատասանող վարկային ռեսուրսների տրամադրման հնարավորությունների ոչ ճիշտ գնահատումը</t>
  </si>
  <si>
    <t>Ծրագրի ամբողջական ծավալով իրականացման նպատակով ծրագրի պահանջներին համապատասխան լրացուցիչ վարկային ռեսուրսների հայթայթումը</t>
  </si>
  <si>
    <t>Կազմակերպությունների կողմից ծրագրից օգտվելու համար անհրաժեշտ ազատ գրավի առկայության սահմանափակությունը</t>
  </si>
  <si>
    <t xml:space="preserve">  Հնարավոր է, որ պակասեն շահառուների քանակը և ծրագիրն իրականացվի ոչ ամբողջ ծավալով </t>
  </si>
  <si>
    <t>Բանկերի և վարկային կազմակերպությունների կողմից ծրագրի շահառուների կողմից թողարկվող պատրաստի արտադրանքը գրավի առարկա ընդունումը</t>
  </si>
  <si>
    <t>Կազմակերպությունների կողմից թողարկվող պատրաստի արտադրանքի իրացման բարդություններով, դանդաղ տեմպով և այլ գործոններով պայմանավորված վարկառուների ակնկալվող եկամուտների չապահովումը</t>
  </si>
  <si>
    <t xml:space="preserve">Հնարավոր է, որ ծրագրի առանձին շահառուների մոտ առաջանան վարկերի սպասարկման խնդիրներ </t>
  </si>
  <si>
    <t>Հայաստանի խաղողագործության և գինեգործության հիմնադրամի կողմից հայկական գինեգործական արտադրանքի առաջմղման ու իրացման աջակցությանն ուղղված միջոցառումների ակտիվացումը</t>
  </si>
  <si>
    <t>Բնակլիմայական և այլ գործոններով պայմանավորված արտադրված գյուղատնտեսական հումքի ցածր որակական ու քանակական ցուցանիշները և բարձր ինքնարժեքը</t>
  </si>
  <si>
    <t xml:space="preserve"> Հնարավոր է, որ ծրագրի առանձին շահառուների մոտ առաջանան անհրաժեշտ քանակությամբ հումքի մթերման  խնդիրներ</t>
  </si>
  <si>
    <t>Գյուղացիական տնտեսություններին անհրաժեշտությունից ելնելով մասնագիտական խորհրդատվության տրամադրման մեխանիզմների կատարելագործումը</t>
  </si>
  <si>
    <t xml:space="preserve">Գյուղատնտեսական հումքի մթերումների (գնումների) նպատակով տրամադրվող վարկերի տոկոսադրույքների սուբսիդավորում    </t>
  </si>
  <si>
    <t>Նպատակ 2 վերացնել սովը, հասնել պարենային ապահովության ու բարելավված սնուցման, խթանել գյուղատնտեսության կայուն զարգացումը։ 
2.ա.1. Պետական ծախսումների գյուղատնտեսական կողմնորոշման համաթիվը</t>
  </si>
  <si>
    <t>Ագրոպարենային ոլորտի սարքավորումների լիզինգի աջակցության ծրագրի իրականացման համար ոչ արդյունավետ տարբերակների առաջադրումը</t>
  </si>
  <si>
    <t>Ծրագրի ոչ լիարժեք իրականացում, ագրոպարենային ոլորտի սարքավորումների մատակարարման ծավալների կրճատում, կարողությունների նվազում</t>
  </si>
  <si>
    <t>ագրոպարենային ոլորտի սարքավորումների լիզինգի պայմանագրով մատակարարման մատչելի մեխաանիզմների առաջադրում, Եվրաասիական տնտեսական միության անդամ և երրորդ երկրներում ագրոպարենային ոլորտի սարքավորոււմներ արտադրող, Հայաստանի Հանրապետություն սարքավորումներ ներկրող և լիզինգի պայմանագրով սարքավորումների տրամադրման փորձ և հեղինակություն ունեցող կազմակերպությունների հետ համագործուկցություն</t>
  </si>
  <si>
    <t>Լիզինգային ծառայություններ մատուցող կազմակերպությունների կողմից ոչ մատչելի պայմանների առաջադրումը</t>
  </si>
  <si>
    <t>Ագրոպարենային ոլորտի զարգացման համար հնաարավորությունների չօգտագործում</t>
  </si>
  <si>
    <t>Ագրոպարենային ոլորտի սարքավորումների Հայաստանի Հանրապետություն ներկրման, մոնտաժման և գործարկման ժամկետների ապահովումը մատակարարին վերապահելը և լիզինգի առաջարկների մանրամասն ուսումնասիրություն, վարկային ռեսուրսների նպատակային օգտագործման ուղղությամբ պարբերական մոնիթորինգի իրականացումը</t>
  </si>
  <si>
    <t>բնակլիմայական և այլ գործոններով պայմանավորված լիզինգառուների ակնկալվող եկամուտների չապահովումը</t>
  </si>
  <si>
    <t xml:space="preserve">Գյուղատնտեսության տարբեր ենթաճյուղերում վարկավորման իրականացում, բնական աղետների և համաճարակների հավանական վնասի դիվերսիֆիկացման հնարավորությունների ստեղծում  </t>
  </si>
  <si>
    <t xml:space="preserve">Միջազգային բարձր վարկանիշ ունեցող ամսագրերում և տպագիր մամուլում հայկական գինեգործության վերաբերյալ հոդվածներ, հատ </t>
  </si>
  <si>
    <t>Ներքին շուկայում հայկական գինիների սպառման խթանմանն ուղղված միջոցառումներ, հատ</t>
  </si>
  <si>
    <t>Wines of Armenia հովանոցային ապրանքանիշի առաջմղմանն ուղղված միջոցառումներ, հատ</t>
  </si>
  <si>
    <t>Մասնագիտական կարողությունների զարգացմանն ուղղված վերապատրաստումներ և խորհրդատվություններ, հատ</t>
  </si>
  <si>
    <t>Գինու տուրիզմի զարգացմանն ուղղված միջոցառումներ, հատ</t>
  </si>
  <si>
    <t>ԱՄՆ շուկայում հայկական գինիների վաճառքի առցանց հարթակի, լոգիստիկ պահեստի և հաճախորդների սպասարկման կենտրոնի ստեղծում, հատ</t>
  </si>
  <si>
    <t>Խաղողի տնկարկների ռեեստրի ստեղծման ուղղված միջոցառումներ, հատ</t>
  </si>
  <si>
    <t>Հայկական գինեգործության հանրահռչակմանը, հայկական գինիների առաջմղմանն ու արտահանմանն ուղղված միջոցառումներ ՀՀ տարածքից դուրս, հատ</t>
  </si>
  <si>
    <t>Ցուցահանդեսներին, համտեսներին, փորձի փոխանակումներին և այլ միջոցառումներին մասնակցող գինու գործարաններ, հատ</t>
  </si>
  <si>
    <t>Համտեսներին, փորձի փոխանակումներին, և այլ  միջոցառումներին մասնակցող գիտական և կրթական հաստատություններ, հատ</t>
  </si>
  <si>
    <t>Աշխարհագրական նշումով գինիների համակարգի վերահսկող մարմնի ստեղծում , հատ</t>
  </si>
  <si>
    <t xml:space="preserve">Ֆիլոքսերայի տարածման կանխարգելման վերահսկման և մշտադիտարկման մեխաննիզմի հետազոտության մշակում և իրականացում, հատ </t>
  </si>
  <si>
    <t>Խաղողի տնկարանների ստեղծման ուղղված միջոցառումներ, հատ</t>
  </si>
  <si>
    <t>Գինու արտադրության աուդիտի հավատարմագրված մարմնի ստեղծում, հատ</t>
  </si>
  <si>
    <t>Միջազգային ուղեցույցների հիման վրա Հայաստանի բնական պայմաններին հարմարեցված հարակայունության ուղեցույցների ստեղծում, հատ</t>
  </si>
  <si>
    <t>Քիմիական լաբորատորիաների միջև տրամաչափագրման համակարգի թարմացում, հատ</t>
  </si>
  <si>
    <t xml:space="preserve">Հայաստանի խաղողագործության և գինեգործության հիմնադրամ </t>
  </si>
  <si>
    <t xml:space="preserve"> ոչ ավանդական բարձրարժեք մշակաբույսերի մշակություն, հա</t>
  </si>
  <si>
    <t xml:space="preserve"> 3․182 </t>
  </si>
  <si>
    <t xml:space="preserve">103․182 </t>
  </si>
  <si>
    <r>
      <t>Գյուղատնտեսության արդիականացման ծրագիր /</t>
    </r>
    <r>
      <rPr>
        <i/>
        <sz val="8"/>
        <color theme="1"/>
        <rFont val="Arial LatArm"/>
        <family val="2"/>
      </rPr>
      <t>Ð³Û³ëï³ÝÇ Ð³Ýñ³å»ïáõÃÛáõÝáõÙ ÇÝï»ÝëÇí ³Û·»·áñÍáõÃÛ³Ý ½³ñ·³óÙ³Ý, ³ñ¹Ç³Ï³Ý ï»ËÝáÉá·Ç³Ý»ñÇ Ý»ñ¹ñÙ³Ý ¨ áã ³í³Ý¹³Ï³Ý µ³ñÓñ³ñÅ»ù Ùß³Ï³µáõÛë»ñÇ ³ñï³¹ñáõÃÛ³Ý ËÃ³ÝÙ³Ý Ýå³ï³Ïáí ëáõµëÇ¹³íáñáõÙ</t>
    </r>
  </si>
  <si>
    <t>Ծրագրի և ակնկալվող արդյունքների ոչ ամբողջական իրականացում</t>
  </si>
  <si>
    <t>Վարկի մարման ժամկետի հետաձգում</t>
  </si>
  <si>
    <t>Ծրագրի վերաբերյալ իրազեկվածության բարձրացում</t>
  </si>
  <si>
    <t>տարբեր գործոններով պայմանավորված շահառուների (վարկառուների) ակնկալվող եկամուտների ցածր մակարդակը՝ պայմանավորված օրինակ բերքի շուկայական գնի հնարավոր անկումով</t>
  </si>
  <si>
    <t>ֆինանսական կառույցների  կողմից ոչ մատչելի պայմանների առաջադրումը</t>
  </si>
  <si>
    <t>Կապալառու  կազմակերպությունների հետ համագործակցությունը և ծագած խնդիրներին օպերատիվ լուծումներ տալը</t>
  </si>
  <si>
    <t>այգիների հիմնման նախատեսվածից ավելի մեծ պահանջարկը:</t>
  </si>
  <si>
    <t>կպահանջվի լրացուցիչ ֆինանսավորում</t>
  </si>
  <si>
    <t>լրացուցիչ ֆինանսավորում</t>
  </si>
  <si>
    <t>անբարենպաստ կլիմայական պայմանների (ձմռան երկարատև սառնամանիքներ, գարնանային ցրտահարություն, փոթորիկ) հետևանքով տրամադրված վարկային ռեսուրսների մայր գումարի վերադարձելիության և տոկոսադրույքի վճարման անհնարինությունը</t>
  </si>
  <si>
    <t>տարբեր գործոններով պայմանավորված շահառուների (վարկառուների) ակնկալվող եկամուտների չապահովումը, օրինակ՝  բերքի շուկայական գնի հնարավոր անկում</t>
  </si>
  <si>
    <t>ծրագրով վարկերի տոկոսադրույքի սուբսիդավորման բաղադրիչով նախատեսված ակնկալվող ծավալի գերագնահատումը կամ թերագնահատումը</t>
  </si>
  <si>
    <t>կարկտապաշտպան ցանցերի ներդրման ծրագրով նախատեսվածից ավելի փոխհատուցման մեծ պահանջարկը</t>
  </si>
  <si>
    <t>մատակարարների կողմից կակտապաշտպան ցանցերի ոչ արդյունավետ տարբերակների և բարձր գների առաջադրումը</t>
  </si>
  <si>
    <t>Գյուղատնտեսության արդիականացման ծրագիր/Ð³Û³ëï³ÝÇ Ð³Ýñ³å»ïáõÃÛ³Ý ·ÛáõÕ³ïÝï»ëáõÃÛáõÝáõÙ Ï³ñÏï³å³ßïå³Ý ó³Ýó»ñÇ Ý»ñ¹ñÙ³Ý Ñ³Ù³ñ ïñ³Ù³¹ñíáÕ í³ñÏ»ñÇ ïáÏáë³í×³ñÝ»ñÇ ëáõµëÇ¹³íáñáõÙ</t>
  </si>
  <si>
    <t>ՀՀ կառավարության 2021 թվականի օգոստոսի 18-ի N 1363-Ա որոշմամբ հաստատված «Հայաստանի Հանրապետության կառավարության 2021-2026 թվականների ծրագիր (2.4. Գյուղատնտեսություն բաժին), ՀՀ կառավարության 2019 թվականի դեկտեմբերի 19-ի N 1886-Լ որոշմամբ հաստատված Հայաստանի Հանրապետության գյուղատնտեսության ոլորտի տնտեսական զարգացումն ապահովող հիմնական ուղղությունների 2020-2030 թվականների ռազմավարություն,  &lt;Բարձրացնել գյուղատնտեսության ոլորտի մրցունակություն և արդյունավետությունը&gt; առաջնահերթություն։</t>
  </si>
  <si>
    <t>Կառավարության 2021 թվականի նոյեմբերի 18-ի N 1902-Լ որոշումով հաստատված Հայաստանի Հանրապետության կառավարության 2021-2026 թվականների գործունեության միջոցառումների ծրագրի Էկոնոմիկայի նախարարության բաժնի «9.4 Ագրոպարենային արտադրանքի իրացման և արտահանման խթանում» միջոցառման «Հումքի մթերման գործընթացին, կոնյակի ու կոնյակի սպիրտի արտահանմանն աջակցություն, ինչպես նաև գինեգործության ու կոնյակագործության արտադրության խթանման արդյունքում առաջիկա 5 տարիներին հումքի մթերման և թողարկվող արտադրանքի ծավալների ավելացում մինչև 50 %-ով» ակնկալվող արդյունք</t>
  </si>
  <si>
    <t xml:space="preserve"> - Կապիտալ դրամաշնորհներ պետական և համայնքային ոչ առևտրային կազմակերպություններին 4655</t>
  </si>
  <si>
    <t xml:space="preserve"> Ոլորտային թեմատիկ հետազոտություններ </t>
  </si>
  <si>
    <t xml:space="preserve"> - Աշխատողների աշխատավարձեր և հավելավճարներ 4111</t>
  </si>
  <si>
    <t>ՀՀ կառավարության 2021թ․ օգոստոսի 18-ի N 1363-Ա որոշմամբ հաստատված՝ ՀՀ կառավարության 2021-2026թթ․ ծրագիր                  
Հայաստանւ Հանրապետության 2022թ․-ի թ․-ի պետական  բյուջեի մասին օրենքում վարաբաշխում, լրացում և ՀՀ կառավարության 2021 թվականի դեկտեմբերի 23-ի N 2121-Ն  որոշման մեջ փոփոխություններ և լրացումներ կատարելու մասին ՀՀ կառավարության որոշում                                                       ՀՀ Վարչապետի 2019 թվականի հունիսի 1-ի N658-Լ որոշում - "ՀՀ էկոնոմիկայի նախարարության կանոնադրությունը հաստատելու և Հայաստանի Հանրապետության վարչապետի 2018 թվականի հունիսի 11-ի  N744-Լ և Հայաստանի Հանրապետության վարչապետի 2018 թվականի հունիսի 11-ի N742-Լ որոշումներն ուժը կորցրած ճանաչելու մասին" - 11.5, 11.9, 11.10, 11.20 կետեր։19 Մայիսի 2022, 703 - Ն</t>
  </si>
  <si>
    <t xml:space="preserve"> - Տեղեկատվական ծառայություններ 4234</t>
  </si>
  <si>
    <t xml:space="preserve"> - Ընդհանուր բնույթի այլ ծառայություններ 4239</t>
  </si>
  <si>
    <t>3000 հա</t>
  </si>
  <si>
    <t>2. Սովի վերացում
Վերացնել սովը, հասնել պարենային ապահովության ու բարելավված սնուցման, խթանել գյուղատնտեսության կայուն զարգացումը
2.4 Մինչև 2030 թ. ապահովել պարենարտադրության կայուն համակարգեր և ներդնել դիմակայուն գյուղատնտեսական գործելաձևեր, որոնք մեծացնում են արտադրողականությունը և արտադրությունը, օգնում են պահպանել էկոհամակարգերը, ուժեղացնում են կլիմայի փոփոխություններին, ծայրահեղ եղանակային պայմաններին, երաշտին, հեղեղներին և այլ աղետներին հարմարվելու կարողությունները և շարունակաբար բարելավում հողի որակը</t>
  </si>
  <si>
    <t>5 հատ ներդրումային ծրագիր</t>
  </si>
  <si>
    <t>իավորվող հողամասերի ձեռքբերման իրավական փաստաթղթերի հետ կապված խնդիրներ(սեփականաերերի բացակայություն, ժառանգության ճանաչման գործընթաց, իրավաունքների գրանցման բացակայություն, անհայտ սեփականատերեր և այլն)</t>
  </si>
  <si>
    <t>Շահառուները ազատվում են ծրագրի շրջանակներում հողերի միավորման պայմանագրերը վավերացնելու համար նոտարական գործողություններ իրականացնող մարմիններում պետական տուրքի , ինչպես նաև սեփականության իրավունքը գրանցելու համար պետական տուրքի վճարումներից։</t>
  </si>
  <si>
    <t>գյուղատնտեսական նշանակության հողերի շուկայական գնի բարձրացում</t>
  </si>
  <si>
    <t>առանձին հողամասերը մեկ գույքային միավորում միավորելու տխնիկական անհնարինություն</t>
  </si>
  <si>
    <t>4235 Կառավարչական ծառայություններ</t>
  </si>
  <si>
    <t>4861 Այլ ծախսեր</t>
  </si>
  <si>
    <t>4221 Ներքին գործուղումներ</t>
  </si>
  <si>
    <t>4237  Ներկայացուցչական ծախսեր</t>
  </si>
  <si>
    <t>4241  Մասնագիտական ծառայություններ</t>
  </si>
  <si>
    <t>4261 Գրասենյակային նյութեր և հագուստ</t>
  </si>
  <si>
    <t>5112  Շենքերի և շինությունների շինարարություն</t>
  </si>
  <si>
    <t>4657 Այլ կապիտալ դրամաշնորհներ</t>
  </si>
  <si>
    <t>5122 Վարչական սարքավորումներ</t>
  </si>
  <si>
    <t>8.3 Խթանել զարգացմանը միտված քաղաքականություններ, որոնք օժանդակում են արտադրողական աշխատանքին, արժանապատիվ աշխատատեղերի ստեղծմանը, ձեռներեցությանը, ստեղծագործական և նորարարական մոտեցմանը, խրախուսել միկրո-, փոքր և միջին ձեռնարկությունների ֆորմալացումն ու աճը, այդ թվում՝ ֆինանսական ծառայությունների հասանելիության միջոցով</t>
  </si>
  <si>
    <t>8.2 Հասնել տնտեսական արտադրողականության ավելի բարձր մակարդակների՝ բազմազանեցման, տեխնոլոգիաների արդիականացման և նորարարությունների միջոցով, այդ թվում՝ բարձր ավելացված արժեք ունեցող և աշխատատար ոլորտներում                                                                                                                   8.10 Հզորացնել ներպետական ֆինանսական կառույցների կարողությունները՝ խրախուսելու և ընդլայնելու բանկային, ապահովագրական և ֆինանսական ծառայությունների հասանելիությունը բոլորի համար</t>
  </si>
  <si>
    <t>Համաշխարհային ֆինանսատնտեսական ճգնաժամի հետևանքով հիմնական գործընկեր երկրներում հնարավոր աճի դանդաղում, արտարժույթային ռիսկերի ի հայտ գալու հավանականության մեծացում, որոնց հետևանքով գործող ՓՄՁ սուբյեկտների քանակի հնարավոր կրճատումը կարող է հանգեցնել Ծրագրի ոչ լիարժեք կատարմանը։</t>
  </si>
  <si>
    <t>Աշխարհաքաղաքական իրավիճակով պայմանավորված գործարար միջավայրի անկայունություն</t>
  </si>
  <si>
    <t>Գործող ՓՄՁ սուբյեկտների գործունեության դժվարեցում, անվճարունակություն և ֆինանսական անկայունություն, նոր ստեղծվող ՓՄՁ սուբյեկտների թվաքանակի նվազում</t>
  </si>
  <si>
    <t>Համաշխարհային ֆինանսատնտեսական ճգնաժամ</t>
  </si>
  <si>
    <t>նախատեսված վարկային ռեսուրսների ոչ ամբողջական տեղաբաշխման հետևանքով վարկերի տոկոսադրույքների սուբսիդավորման նախատեսված գումարներին համարժեք հայտերի բացակայությունը</t>
  </si>
  <si>
    <t>կարկտապաշտպան ցանցերի ներկրման հնարավոր դժվարությունները՝ կապված և՛ գյուղացիական տնտեսությունների փոքր չափերի, և՛ հողատեսքերի կտրտվածության հետ</t>
  </si>
  <si>
    <t>Ֆորս  մաժոր</t>
  </si>
  <si>
    <t>Ծրագրի հնա¬րավորությունների չօգ¬տա¬գործում</t>
  </si>
  <si>
    <t>EAի հետ բազմակողմ ճանաչման համաձայնագրի չկնքում, ինչը նախադրյալներ չի ստեղծի առևտրում տեխնիկական խոչընդոտների վերացմանը, ապրանքների ազատ տեղաշարժին, որը կհանգեցնի լրացուցիչ ծախսերի ՀԳՄի կրկնակի հավատարմագրման կամ արտադրանքի, ծառայությունների կրկնակի փորձարկման, սերտիֆիկացման համար</t>
  </si>
  <si>
    <t xml:space="preserve"> ՓՄՁի սուբյեկտներին աջակցության ծրագրերի համակարգում և կառավարում</t>
  </si>
  <si>
    <t>ՀՀ կառավարության կողմից նպատակաուղղված պետական քաղաքականության իրականացում, ԵԱՏՄ և ԵՄ շուկաների բարձր հասանելիության, ազատ առևտրի համաձայնագրերի, GSP+ և REX համակարգերին անդամակցության, օգտագործում</t>
  </si>
  <si>
    <t>ՀՀ կառավարության կողմից նպատակաուղղված ՓՄՁ աջակցության ծրագրերի՝ ֆինանսական առողջության ծրագրերի իրականացում, սկսնակ ՓՄՁերի համար ֆինանսական հասանելիության ապահովում</t>
  </si>
  <si>
    <t>Հայաստանի Հանրապետությունում 20192024 թվականների տավարաբուծության զարգացման ծրագիր</t>
  </si>
  <si>
    <t>Տավարաբուծությամբ զբաղվող
 տնտեսավարողների ցածր 
վճարունակությամբ պայմանավորված՝
 Ծրագրով Տոհմային ԽԵԿի ձեռք բերման 
նախանշած ծավալների չապահովելը</t>
  </si>
  <si>
    <t>Հայաստանի Հանրապետությունում տոհմային ԽԵԿի արտադրություն</t>
  </si>
  <si>
    <t xml:space="preserve">ՀՀում  ոչխարաբուծության և այծաբուծության զարգացման նպատակով  տրամադրվող նպատակային վարկերի տոկոսադրույքների սուբսիդավորում </t>
  </si>
  <si>
    <t>Ոչխարաբուծությամբ և այծաբուծությամբ զբաղվող տնտեսավարողների ցածր վճարունակությամբ պայմանավորված՝ Ծրագրով Տոհմային ՄԵԿի ձեռք բերման նախանշած ծավալների չապահովելը</t>
  </si>
  <si>
    <t>Հայաստանի Հանրապետությունում Տոհմային ՄԵԿի կենտրոնացված անասնաշուկաների ստեղծում</t>
  </si>
  <si>
    <t>175,750․0</t>
  </si>
  <si>
    <t>315,000․0</t>
  </si>
  <si>
    <t>Այլ նպաստներ բյուջեից 4729</t>
  </si>
  <si>
    <t xml:space="preserve"> Բնակլիմայական պայմանների պատճառով կառուցապատման աշխատանքների երկարաձգումը.</t>
  </si>
  <si>
    <t>Շահագործման հանձնվող անասնա՛ենքերի թվաքանակի կրճատում, մասնակցության հայտեր նվազում</t>
  </si>
  <si>
    <t>ՀՀ կառավարության՝28.07.2022,N 1163-Լ որոշմամբ հնարավորություն է տրվել  շահառուներին մինչև ծրագրի ավարտը անասնաշենքը հանձնել շահագործման և սահմանված չափորոշիչներին համապատասխանելու դեպքում  ստանալ համապատասխան չափի փոխհատուցում</t>
  </si>
  <si>
    <t>Տնտեսավարող սուբյեկտների (շահառուների) անբավարար քանակը</t>
  </si>
  <si>
    <t>2022 թվականի նոյեմբեր ամսից սկսած ՀՀ էկոնոմիկայի նախարարության կողմից իրականացվել է տեղեկատավական արշավներ ծրագրի լուսաբանման ուղղությամբ</t>
  </si>
  <si>
    <t>Տնտեսավարող սուբյեկտների կողմից կենդանիների պահվածքի ոչ պատշաճ կազմակերպումը.</t>
  </si>
  <si>
    <t>Տնտեսավարողների կողմից կառույցի ոչ լիարժեք շահագործումը։</t>
  </si>
  <si>
    <t>Նախարարությունը հնարավորություն է ընձեռում շահառուներին գրավադրել կառուցված անասնաշենքը, պայմանով, որ ստացած միջոցները օգտագործվելու են անասնագլխաքանակի ավելացման և անասնաշենքի բնականոն աշխատանքը ապահովելու նպատակով</t>
  </si>
  <si>
    <t>Փոքր և միջին «Խելացի» անասնաշենքերի կառուցման կամ վերակառուցման և դրանց տեխնոլոգիական ապահովմանն աջակցություն</t>
  </si>
  <si>
    <t>տեղեկատավական արշավների իրականացում՝ ծրագրի լուսաբանման ուղղությամբ</t>
  </si>
  <si>
    <t>Ներմուծված տնկիների չհարմարվողականությունը հանրապետության բնակլիմայական պայմաններին.</t>
  </si>
  <si>
    <t>հավաստագրված տնկիներով և սահմանված ժամկետներում այգեհիմնման պահանջը</t>
  </si>
  <si>
    <t xml:space="preserve"> Տարբեր տնտեսական գործոններով պայմանավորված՝ (արտադրանքի շուկայական գնի անկում, փոխարժեքի տատանումներ և այլն), շահառուների ակնկալվածից եկամուտների ավելի ցածր մակարդակը.</t>
  </si>
  <si>
    <t>ծրագրի շրջանակում ցուցաբերվող աջակցությունը։</t>
  </si>
  <si>
    <t xml:space="preserve"> Անբարենպաստ կլիմայական պայմանները, հիվանդություններև և վնասատուների պատճառած վնասները</t>
  </si>
  <si>
    <t>այգիների և տարածքների ապահովագրության հնարավորությունը</t>
  </si>
  <si>
    <t>Հայաստանի Հանրապետությունում խաղողի, ժամանակակից տեխնոլոգիաներով մշակվող ինտենսիվ պտղատու այգիների և հատապտղանոցների հիմնման համար պետական աջակցություն</t>
  </si>
  <si>
    <t xml:space="preserve">ՀՀ գյուղատնտեսական տնտեսավարողներ՛ ընտրված համաձայն ՀՀ կառավարության 14.11.2019թ. թիվ 1612-Լ որոշմամբ հաստատված ծրագրի չափանիշների </t>
  </si>
  <si>
    <t>քանակ</t>
  </si>
  <si>
    <t xml:space="preserve"> Կառուցվող ջերմատների քանակ, հատ </t>
  </si>
  <si>
    <t xml:space="preserve"> Կառուցվող ջերմատների տարածք, հա </t>
  </si>
  <si>
    <t>գյուղատնտեսական կենդանիների ապահովագրական համակարգի ներդրման խթանումը, նախարարության կողմից «Գյուղատնտեսական կենդանիների պատվաստում» ծրագրի իրականացումը, մշտադիտարկումներին ՀՀ ԿԵ ՍԱՏՄ-ի ներգրավումը</t>
  </si>
  <si>
    <t>Հայաստանի Հանրապետություն կենդանիների ներկրման դժվարությունները և փոխադրման համար չնախատեսված մեծ ծախսերը</t>
  </si>
  <si>
    <t>Հայաստանի Հանրապետությունում տոհմային ՄԵԿ-ի կենտրոնացված անասնաշուկաների ստեղծումը</t>
  </si>
  <si>
    <t>ՀՀ-ում ոչխարաբուծության և այծաբուծության զարգացման նպատակով աջակցություն</t>
  </si>
  <si>
    <t>Համաճարակների հետևանքով ՄԵԿ-երի անկում</t>
  </si>
  <si>
    <t xml:space="preserve"> անբարենպաստ կլիմայական պայմանների, հիվանդությունների և վնասատուների պատճառած վնասների և կորուստների հետևանքով տրամադրված վարկային ռեսուրսների մայր գումարի վերադարձելիության և տոկոսադրույքի վճարման և պայմանագրային պարտավորությունների կատարման անհնարինությունը.</t>
  </si>
  <si>
    <t>ներմուծված տնկիների չհարմարվողականությունը հանրապետության բնակլիմայական պայմաններին.</t>
  </si>
  <si>
    <t>նախատեսված վարկային ռեսուրսների ոչ ամբողջական տեղաբաշխման հետևանքով վարկերի տոկոսադրույքների սուբսիդավորման նախատեսված գումարներին համարժեք հայտերի բացակայությունը կամ նախատեսվածից ավելի մեծ պահանջարկը</t>
  </si>
  <si>
    <t xml:space="preserve"> տարբեր տնտեսական գործոններով պայմանավորված՝ (արտադրանքի շուկայական գնի անկում, փոխարժեքի տատանումներ և այլն), շահառուների ակնկալվածից եկամուտների ավելի ցածր մակարդակը.</t>
  </si>
  <si>
    <t>ֆինանսական կառույցների կողմից վարկի ապահովման միջոցի ոչ մատչելի պայմանների առաջադրումը։</t>
  </si>
  <si>
    <t>Ֆինանսական կառույցների  առաջարկների մանրամասն ուսումնասիրություն, վարկային ռեսուրսների նպատակային օգտագործման ուղղությամբ մոնիթորինգի իրականացում</t>
  </si>
  <si>
    <t xml:space="preserve">2022
</t>
  </si>
  <si>
    <t>Մասնակցություն միջազգային ցուցահանդեսներին,   առնվազն  հատ</t>
  </si>
  <si>
    <t xml:space="preserve">Միջազգային ճանաչողական այցերի կազմակերպում, հատ /մարդ </t>
  </si>
  <si>
    <t xml:space="preserve">Հեղինակավոր պարբերականներում Հայաստանի մասին գովազդատեղեկատվական հոդվածների պատվիրում, առնվազն հատ </t>
  </si>
  <si>
    <t>Գովազդատեղեկատվական նյութերի ստեղծում, ձեռքբերում, հատ</t>
  </si>
  <si>
    <t>20 000</t>
  </si>
  <si>
    <t>Թիրախային երկրներում գովազդային արշավների (rood show)  կազմակերպում՝ հատ</t>
  </si>
  <si>
    <t>Ներքին  շուկայում ներքին ցուցահանդեսի  կազմակերպում, հատ</t>
  </si>
  <si>
    <t>Թվային և սոցիալական հարթակների վարում, հատ</t>
  </si>
  <si>
    <t xml:space="preserve">Պետական աջակցություն Հայաստանում փառատոների  կազմակերպմանը, հատ  </t>
  </si>
  <si>
    <t xml:space="preserve">Մարդկային ռեսուրսի զարգացմանն ուղղված դասընթացների կազմակերպում , վերապատրաստում  հատ </t>
  </si>
  <si>
    <t xml:space="preserve">Պետական աջակցություն զբոսաշրջային այցելավայրերի կառավարման կազմակերպությունների (DMO-ների) գործունեությանը, հատ  </t>
  </si>
  <si>
    <t>Պետական աջակցություն զբոսաշրջային տեղեկատվական կենտրոնների  գործունեությանը, հատ</t>
  </si>
  <si>
    <t>Միջազգային միջոցառման կազմակերպում, առնվազն հատ</t>
  </si>
  <si>
    <t xml:space="preserve">Աջակցություն զբոսաշրջային բիզնես նախաձեռնություններին, առնվազն  հատ </t>
  </si>
  <si>
    <t>Armenia.travel վեբ - կայքի սպասարկում և  կառավարում, թվային առցանց գործիքների ձեռքբերում, ամիս</t>
  </si>
  <si>
    <t>Զբոսաշրջության ոլորտին առընչվող միջոցառումների  լուսաբանում ու  տարածում, ամիս</t>
  </si>
  <si>
    <t xml:space="preserve">Travelinsights հարթակում նոր ալգորիտմի ստեղծում և տարեկան սպասարկում, ամիս </t>
  </si>
  <si>
    <t>Էներգետիկ ծառայություններ 4212</t>
  </si>
  <si>
    <t>Կոմունալ ծառայություններ 4213</t>
  </si>
  <si>
    <t>Կապի ծառայություններ 4214</t>
  </si>
  <si>
    <t>Ապահովագրական ծախսեր 4215</t>
  </si>
  <si>
    <t>Վարչական ծառայություններ 4231</t>
  </si>
  <si>
    <t>Շենքերի և կառույցների ընթացիկ նորոգում և պահպանում 4251</t>
  </si>
  <si>
    <t>Տրանսպորտային նյութեր 4264</t>
  </si>
  <si>
    <t>Կենցաղային և հանրային սննդի նյութեր 4267</t>
  </si>
  <si>
    <t>Այլ հարկեր 4822</t>
  </si>
  <si>
    <t>Նախագծահետազոտական ծախսեր 5134</t>
  </si>
  <si>
    <t>Աշխատակազմի մասնագիտական զարգացման ծառայություններ 4233</t>
  </si>
  <si>
    <t>Մեքենաների և սարքավորումների ընթացիկ նորոգում և պահպանում 4252</t>
  </si>
  <si>
    <t>Արտասահմանյան գործուղումների գծով ծախսեր 4222</t>
  </si>
  <si>
    <t xml:space="preserve"> Հայաստանի Հանրապետությունում ինտենսիվ այգեգործության զարգացման նպատակով ծախսերի փոխհատուցում / Այգեհիմնում</t>
  </si>
  <si>
    <t>Նպատակ 2. վերացնել սովը, հասնել պարենային ապահովության ու բարելավված սնուցման, խթանել գյուղատնտեսության կայուն զարգացումը։ 
Թիրախներ՝  2․ 3- Մինչև 2030 թ. կրկնապատկել փոքր պարենարտադրողների գյուղատնտեսական արտադրողականությունը և եկամուտները և 2․ 4 թիրախ- Մինչև 2030 թ. ապահովել պարենարտադրության կայուն համակարգեր և ներդնել դիմակայուն գյուղատնտեսական գործելաձևեր, որոնք մեծացնում են արտադրողականությունը և արտադրությունը, օգնում են պահպանել էկոհամակարգերը, ուժեղացնում են կլիմայի փոփոխություններին, ծայրահեղ եղանակային պայմաններին, երաշտին, հեղեղներին և այլ աղետներին հարմարվելու կարողությունները և շարունակաբար բարելավում հողի որակը։
 2․ա․2 ցուցանիշ</t>
  </si>
  <si>
    <t>Դեսպանընկալ երկրի հետ տարեկան առևտրաշրջանառության ծավալների աճ, տոկոս</t>
  </si>
  <si>
    <t>ՀՀ կառավարության 2021թ․ օգոստոսի 18-ի N 1363-Ա որոշմամբ հաստատված՝ ՀՀ կառավարության 2021-2026թթ․ ծրագրի  1-ին բաժնի (Անվտանգություն և արտաքին քաղաքականություն) 1.1 ենթաբաժնի (Արտաքին քաղաքականություն) 2-րդ, 3-րդ, 4-րդ, 5-րդ, 7-րդ, 11-րդ և "Նոր մոտեցումներ դիվանագիտության մեջ" ենթաբաժնի 2-րդ  պարբերություններ (էջ 10-14); 2-րդ բաժնի (Տնտեսություն) "Գործարար և ներդրումային միջավայրի բարելավում "  ենթաբաժնի 3-րդ պարբերություն (էջ 24), "Արտաքին տնտեսական քաղաքականություն և արտահանման խթանում"  ենթաբաժնի 1-ին, 6-րդ և 8-րդ պարբերություններ (էջ 27-28)  ;  ՀՀ կառավարության 2021թ. նոյեմբերի 18-ի N 1902-Լ որոշմամբ հաստատված ՀՀ կառավարության միջոցառումների ծրագրի 6․1, 6.3, 6․7 կետեր (6.1- ՀՀ-ԵՄ, 6․3- ՀՀ-ԱՀԿ, 6.7 - ՀՀ և այլ երկրների առևտրային հարաբերությունների զարգացում) ;
ՀՀ Վարչապետի 2019 թվականի հունիսի 1-ի N658-Լ որոշում - "ՀՀ էկոնոմիկայի նախարարության կանոնադրությունը հաստատելու և Հայաստանի Հանրապետության վարչապետի 2018 թվականի հունիսի 11-ի  N744-Լ և Հայաստանի Հանրապետության վարչապետի 2018 թվականի հունիսի 11-ի N742-Լ որոշումներն ուժը կորցրած ճանաչելու մասին" - 11.5, 11.9, 11.10, 11.20 կետեր։</t>
  </si>
  <si>
    <t xml:space="preserve">շարունակական </t>
  </si>
  <si>
    <t xml:space="preserve">
2026թ.</t>
  </si>
  <si>
    <r>
      <t>Ծրագրի միջոցառումներ</t>
    </r>
    <r>
      <rPr>
        <vertAlign val="superscript"/>
        <sz val="11"/>
        <color rgb="FF000000"/>
        <rFont val="GHEA Grapalat"/>
        <family val="3"/>
      </rPr>
      <t>8</t>
    </r>
  </si>
  <si>
    <r>
      <t>Միջոցառման տեսակը</t>
    </r>
    <r>
      <rPr>
        <vertAlign val="superscript"/>
        <sz val="11"/>
        <color rgb="FF000000"/>
        <rFont val="GHEA Grapalat"/>
        <family val="3"/>
      </rPr>
      <t>10</t>
    </r>
  </si>
  <si>
    <t>Ծաղիկ</t>
  </si>
  <si>
    <t>խ․ե․կ․ հանգուցավոր մաշկաբորբ</t>
  </si>
  <si>
    <t xml:space="preserve"> մ․ե․կ․ ծաղիկ</t>
  </si>
  <si>
    <t>4266 Առողջապահական և լաբորատոր նյութեր</t>
  </si>
  <si>
    <t>Անասնաբուժական դեղամիջոցների և պարագաների գների բարձրացում, կապված անկանխատեսելի սղաճի հետ</t>
  </si>
  <si>
    <t>Անասնաբուժական դեղամիջոցների և պարագաների նվազեցված չափաքանակների ձեռքբերումը կամ ընդհանրապես ձեռք չբերելը կհանգեցնեի նախատեսված մատուցվող ծառայությունների՝ միջոցառումների արդյունքային ցուցանիշների նվազմանը կամ չկատարմանը։</t>
  </si>
  <si>
    <t>Տավարաբուծությամբ զբաղվող տնտեսավարողների կողմից ԽԵԿ-ի համարակալման գործընթացի իրականացմանը խոչընդոտների ստեղծում</t>
  </si>
  <si>
    <t>Մարդու և կենդանիների համար ընդհանուր հիվանդությունների տարածման վտանգ, հանրապետությունում առկա ԽԵԿ գլխաքանակի անճշտություն, Ծրագրով նախանշած ծավալների թերակատարում։</t>
  </si>
  <si>
    <t>Տավարաբուծությամբ զբաղվող տնտեսավարողների շրջանում իրազեկվածության մակարդակի բարձրացում։
ՀՀ սննդամթերքի տեսչական մարմնի կողմից վերահսկողության ուժեղացում։</t>
  </si>
  <si>
    <t>Նոր ծնված կամ նոր ձեռքբերված և համարակալման ենթակա հորթերի վերաբերյալ տեղեկատվության տրամադրման ուշացումներ</t>
  </si>
  <si>
    <t>ԽԵԿ համարակալան և հաշվառման տվյալների համակարգ մուտքագրման տեխնիկական խնդիրներ</t>
  </si>
  <si>
    <t>Հանրապետությունում առկա ԽԵԿ գլխաքանակի անճշտություն։</t>
  </si>
  <si>
    <t>Աշխատանքների օպերատիվության ապահովում, դասընթացների և խորհրդատվությունների իրականացում։</t>
  </si>
  <si>
    <t>4269  Հատուկ նպատակային այլ նյութեր</t>
  </si>
  <si>
    <t>4211 Գործառնական և բանկային ծառայությունների ծախսեր</t>
  </si>
  <si>
    <t>4216 Գույքի և սարքավորումների վարձակալություն</t>
  </si>
  <si>
    <t>4232 Համակարգչային ծառայություններ</t>
  </si>
  <si>
    <t>4252 Մեքենաների և սարքավորումների ընթացիկ նորոգում և պահպանում</t>
  </si>
  <si>
    <t xml:space="preserve"> Հայկական արտադրանքի արտահանման տարեկան ծավալների աճ , տոկոս (ՀՆԱ/արտահանում,ներառյալ ծառայությունները)	</t>
  </si>
  <si>
    <r>
      <rPr>
        <b/>
        <i/>
        <sz val="8"/>
        <color theme="1"/>
        <rFont val="GHEA Grapalat"/>
        <family val="3"/>
      </rPr>
      <t xml:space="preserve">  ՀՀ կառավարության ծրագրի 2 կետ,  ՏՆՏԵՍՈՒԹՅՈՒՆ </t>
    </r>
    <r>
      <rPr>
        <i/>
        <sz val="8"/>
        <color theme="1"/>
        <rFont val="GHEA Grapalat"/>
        <family val="3"/>
      </rPr>
      <t xml:space="preserve">Արտադրողականության աճի շնորհիվ արտադրության ծավալների ավելացումը
ենթադրում է նաև իրացման, այդ թվում՝ արտահանման ծավալների աճ։
Արդյունաբերության երկարաժամկետ մրցունակության տեսանկյունից Կառավարությունը քայլեր է ձեռնարկելու ինչպես տեղական, այնպես էլ միջազգային
շուկաներում տարատեսակ տեղական արտադրանքների ներկայացվածության,
արտահանման շուկաների դիվերսիֆիկացման և արտահանման խթանման
ապահովման ու զարգացման ուղղությամբ: </t>
    </r>
    <r>
      <rPr>
        <b/>
        <i/>
        <sz val="8"/>
        <color theme="1"/>
        <rFont val="GHEA Grapalat"/>
        <family val="3"/>
      </rPr>
      <t>ՀՀ կառավարության 2021-2026թթ.</t>
    </r>
    <r>
      <rPr>
        <i/>
        <sz val="8"/>
        <color theme="1"/>
        <rFont val="GHEA Grapalat"/>
        <family val="3"/>
      </rPr>
      <t xml:space="preserve"> </t>
    </r>
    <r>
      <rPr>
        <b/>
        <i/>
        <sz val="8"/>
        <color theme="1"/>
        <rFont val="GHEA Grapalat"/>
        <family val="3"/>
      </rPr>
      <t xml:space="preserve">Միջոցառումների ծրագրի ՀՀ ԷՆ 5.2-րդ կետ </t>
    </r>
    <r>
      <rPr>
        <i/>
        <sz val="8"/>
        <color theme="1"/>
        <rFont val="GHEA Grapalat"/>
        <family val="3"/>
      </rPr>
      <t xml:space="preserve"> Արտահանմանն ուղղված
պետական աջակցության
տրամադրում, մասնավորապես
ցուցահանդեսների
կազմակերպման, տեղական
արտադրանքի առաջմղման և
ճանաչելիության բարձրացում,
պոտենցիալ գնորդների և
դիստրիբյուտորների
ներգրավում                </t>
    </r>
  </si>
  <si>
    <r>
      <rPr>
        <b/>
        <i/>
        <sz val="8"/>
        <color theme="1"/>
        <rFont val="GHEA Grapalat"/>
        <family val="3"/>
      </rPr>
      <t xml:space="preserve">Կայուն զարգացման նպատակ N 8․ Արժանապատիվ աշխատանք և տնտեսական աճ Կետ 8.1 </t>
    </r>
    <r>
      <rPr>
        <i/>
        <sz val="8"/>
        <color theme="1"/>
        <rFont val="GHEA Grapalat"/>
        <family val="3"/>
      </rPr>
      <t xml:space="preserve">Պահպանել մեկ շնչին ընկնող տնտեսական աճը համաձայն ներպետական հանգամանքների, և, մասնավորապես, համախառն ներքին արդյունքի տարեկան առնվազն 7 տոկոս աճ առավել թույլ զարգացած երկրներում </t>
    </r>
    <r>
      <rPr>
        <b/>
        <i/>
        <sz val="8"/>
        <color theme="1"/>
        <rFont val="GHEA Grapalat"/>
        <family val="3"/>
      </rPr>
      <t>Կետ 8.2</t>
    </r>
    <r>
      <rPr>
        <i/>
        <sz val="8"/>
        <color theme="1"/>
        <rFont val="GHEA Grapalat"/>
        <family val="3"/>
      </rPr>
      <t xml:space="preserve"> Հասնել տնտեսական արտադրողականության ավելի բարձր մակարդակների՝ բազմազանեցման, տեխնոլոգիաների արդիականացման և նորարարությունների միջոցով, այդ թվում՝ բարձր ավելացված արժեք ունեցող և աշխատատար ոլորտներում
</t>
    </r>
    <r>
      <rPr>
        <b/>
        <i/>
        <sz val="8"/>
        <color theme="1"/>
        <rFont val="GHEA Grapalat"/>
        <family val="3"/>
      </rPr>
      <t>Կետ 8.3</t>
    </r>
    <r>
      <rPr>
        <i/>
        <sz val="8"/>
        <color theme="1"/>
        <rFont val="GHEA Grapalat"/>
        <family val="3"/>
      </rPr>
      <t xml:space="preserve"> Խթանել զարգացմանը միտված քաղաքականություններ, որոնք օժանդակում են արտադրողական աշխատանքին, արժանապատիվ աշխատատեղերի ստեղծմանը, ձեռներեցությանը, ստեղծագործական և նորարարական մոտեցմանը, խրախուսել միկրո-, փոքր և միջին ձեռնարկությունների ֆորմալացումն ու աճը, այդ թվում՝ ֆինանսական ծառայությունների հասանելիության միջոցով</t>
    </r>
  </si>
  <si>
    <t xml:space="preserve"> Թիրախային շուկաներում սոցիալ-տնտեսական իրավիճակի վատթարացում</t>
  </si>
  <si>
    <t>Թիրախային շուկաներում սպառողական վարքագծի փոփոխություն, հայկական արտադրանիք պահանջարկի նվազում</t>
  </si>
  <si>
    <t>Արտահանման շուկաների դիվերսիֆիկացում, բարձրարժեք նորարարական արտադրանքի թողարկում, ոչ ավանդական  արտահանման տեսակարար կշռի մեծացում</t>
  </si>
  <si>
    <t>ՀՀ կառավարության կողմից իրականացվող տնտեսական և դրամավարկային քաղաքականություն</t>
  </si>
  <si>
    <t>Դրամի՝ հիմնական արտարժույթների նկատմամբ ամրապնդում, արտաքին շուկաներում հայկական արտադրանքի  թանկացում</t>
  </si>
  <si>
    <t>ՀՀ կառավարության կողմից նպատակաուղղված տնտեսական և դրամավարկային քաղաքականության իրականացում</t>
  </si>
  <si>
    <t>Տարածաշրջանում անկայուն վիճակ</t>
  </si>
  <si>
    <t>Արտահանման հիմնական լոգիստիկ երթուղիների խաթարում, սահմանային անցակետերի գործունեության դադարում, բեռնափոխադրումների ծավալների նվազում</t>
  </si>
  <si>
    <t>Արտահանման երթուղիների դիվերսիֆիկացում, այլընտրանքային բեռնափոխադրումների համակարգի ստեղծում</t>
  </si>
  <si>
    <t>4222 Արտասահմանյան գործուղումների գծով ծախսեր</t>
  </si>
  <si>
    <t>4233 Աշխատակազմի մասնագիտական զարգացման ծառայություններ</t>
  </si>
  <si>
    <t>4823 Պարտադիր վճարներ</t>
  </si>
  <si>
    <t>5113 Շենքերի և շինությունների կապիտալ վերանորոգում</t>
  </si>
  <si>
    <t xml:space="preserve">5132 Ոչ նյութական հիմնական միջոցներ </t>
  </si>
  <si>
    <t xml:space="preserve">  4112  Պարգևատրումներ, դրամական խրախուսումներ և հատուկ վճարներ</t>
  </si>
  <si>
    <t xml:space="preserve">4113 Քաղաքացիական, դատական և պետական ծառայողների պարգևատրում </t>
  </si>
  <si>
    <t>4115  Այլ վարձատրություն</t>
  </si>
  <si>
    <r>
      <t>ՄԱՍ 4. ՊԵՏԱԿԱՆ ՄԱՐՄՆԻ ԳԾՈՎ ԱՐԴՅՈՒՆՔԱՅԻՆ (ԿԱՏԱՐՈՂԱԿԱՆ) ՑՈՒՑԱՆԻՇՆԵՐԸ</t>
    </r>
    <r>
      <rPr>
        <vertAlign val="superscript"/>
        <sz val="11"/>
        <color theme="1"/>
        <rFont val="GHEA Grapalat"/>
        <family val="3"/>
      </rPr>
      <t xml:space="preserve"> 21</t>
    </r>
  </si>
  <si>
    <r>
      <t xml:space="preserve">Միջոցառման տեսակը </t>
    </r>
    <r>
      <rPr>
        <vertAlign val="superscript"/>
        <sz val="11"/>
        <color theme="1"/>
        <rFont val="GHEA Grapalat"/>
        <family val="3"/>
      </rPr>
      <t>24՝</t>
    </r>
  </si>
  <si>
    <t>30-35</t>
  </si>
  <si>
    <t>20-25</t>
  </si>
  <si>
    <t>ՀՀ կառավարության 2019 թվականի փետրվարի 8-ի N 65-Ա որոշմամբ հաստատված ՀՀ կառավարության ծրագրի 5.10 կետ:</t>
  </si>
  <si>
    <t xml:space="preserve">ՄԱԿ–ի կայուն զարգացման 2–րդ նպատակ, 2.5 թիրախ՝պահպանել սերմերի, մշակաբույսերի գենետիկական բազմազանությունը: </t>
  </si>
  <si>
    <t>4402113․65</t>
  </si>
  <si>
    <t>12001
*1224-12001</t>
  </si>
  <si>
    <t>Կայուն զարգացման նպատակ N 8․ Արժանապատիվ աշխատանք և տնտեսական աճ Կետ 8.1 Պահպանել մեկ շնչին ընկնող տնտեսական աճը համաձայն ներպետական հանգամանքների, և, մասնավորապես, համախառն ներքին արդյունքի տարեկան առնվազն 7 տոկոս աճ առավել թույլ զարգացած երկրներում Կետ 8.2 Հասնել տնտեսական արտադրողականության ավելի բարձր մակարդակների՝ բազմազանեցման, տեխնոլոգիաների արդիականացման և նորարարությունների միջոցով, այդ թվում՝ բարձր ավելացված արժեք ունեցող և աշխատատար ոլորտներում
Կետ 8.3 Խթանել զարգացմանը միտված քաղաքականություններ, որոնք օժանդակում են արտադրողական աշխատանքին, արժանապատիվ աշխատատեղերի ստեղծմանը, ձեռներեցությանը, ստեղծագործական և նորարարական մոտեցմանը, խրախուսել միկրո-, փոքր և միջին ձեռնարկությունների ֆորմալացումն ու աճը, այդ թվում՝ ֆինանսական ծառայությունների հասանելիության միջոցով</t>
  </si>
  <si>
    <t>219․634</t>
  </si>
  <si>
    <t>300․000,0</t>
  </si>
  <si>
    <t>2031թ.</t>
  </si>
  <si>
    <t xml:space="preserve"> 2,004,699.80 </t>
  </si>
  <si>
    <t>6. Մաքուր ջուր և սանիտարական պայմաններ
Ապահովել բոլորի համար ջրի ու սանիտարական պայմանների հասանելիություն
6.4 Մինչև 2030 թ. էականորեն մեծացնել ջրօգտագործման արդյունավետությունը բոլոր ոլորտներում և ապահովել քաղցրահամ ջրի կայուն ջրառը և ջրամատակարարումը՝ լուծելու սակավաջրության խնդիրը և էականորեն կրճատել սակավաջրությունից տառապող մարդկանց թիվը</t>
  </si>
  <si>
    <t>358 հա</t>
  </si>
  <si>
    <t>528 հա</t>
  </si>
  <si>
    <t>49 խելացի անասնաշենք</t>
  </si>
  <si>
    <t>4.2 հա</t>
  </si>
  <si>
    <t>8.95 հա</t>
  </si>
  <si>
    <t>249 գլուխ ՄԵԿ</t>
  </si>
  <si>
    <t>նախատեսված վարկային ռեսուրսների ոչ ամբողջական տեղաբաշխման հետևանքով վարկերի տոկոսադրույքների սուբսիդավորման նախատեսված գումարներին համարժեք հայտերի բացակայությունը.</t>
  </si>
  <si>
    <t>բնական աղետների, համաճարակների կամ հիմնական միջոցների փչացման հետևանքով տրամադրված վարկային ռեսուրսների մայր գումարի վերադարձման և տոկոսադրույքի վճարման անհնարինությունը</t>
  </si>
  <si>
    <t>այգիների և տարածքների ապահովագրության հնարավորությունը,</t>
  </si>
  <si>
    <t>անբարենպաստ եղանակային պայմանները</t>
  </si>
  <si>
    <t>անբարեխիղճ տնօրինումը.</t>
  </si>
  <si>
    <t>ամենամյա մոնիթորինգի իրականացում՝ ֆինանսական կառույցների կողմից</t>
  </si>
  <si>
    <t>ներդնող կազմակերպության լուծարումը, որը երաշխիքային սպասարկման ընթացքում կարող է առաջացնել հավելյալ ծախսեր , բերքի շուկայական գնի հնարավոր անկումը</t>
  </si>
  <si>
    <t>Բույսերի սերմերի որակի լաբորատոր հետազոտություններ և փաստաթղթավորում, հազար տոննա</t>
  </si>
  <si>
    <t xml:space="preserve"> Բույսերի սորտերի ստուգիչ ցանքերի և դաշտային հետազոտությունների պետական սորտափորձարկումներ, հատ</t>
  </si>
  <si>
    <t xml:space="preserve"> Բույսերի սորտերի պաշտոնական տարեկան տեղեկագրի ընթացիկ վարում, մշակում և հրապարակում, հատ</t>
  </si>
  <si>
    <t xml:space="preserve"> Բույսերի սորտերի պետական տարեկան գրանցամատյանի ընթացիկ վարում, մշակում և հրապարակում, հատ</t>
  </si>
  <si>
    <t>Գյուղատնտեսական  արտադրանքի  ավելացում (%)</t>
  </si>
  <si>
    <t>2022թ.</t>
  </si>
  <si>
    <t>ՄԱԿ–ի կայուն զարգացման 2–րդ նպատակ՝  վերացնել սովը, հասնել պարենային ապահովության ու բարելավված սնուցման, խթանել գյուղատնտեսության կայուն զարգացումը։ Թիրախներ՝  2․ 3- Մինչև 2030 թ. կրկնապատկել փոքր պարենարտադրողների գյուղատնտեսական արտադրողականությունը և եկամուտները և 2․ 4 թիրախ- Մինչև 2030 թ. ապահովել պարենարտադրության կայուն համակարգեր և ներդնել դիմակայուն գյուղատնտեսական գործելաձևեր, որոնք մեծացնում են արտադրողականությունը և արտադրությունը, օգնում են պահպանել էկոհամակարգերը, ուժեղացնում են կլիմայի փոփոխություններին, ծայրահեղ եղանակային պայմաններին, երաշտին, հեղեղներին և այլ աղետներին հարմարվելու կարողությունները և շարունակաբար բարելավում հողի որակը։
 2․ա․2 ցուցանիշ
Գյուղատնտեսական նշանակության հողերի արդյունավետ օգտագործման աջակցությունը, գյուղատնտեսությունում տնտեսավարողներին մատչելի ֆինանսական ռեսուրսների հասանելիության ապահովումը, գյուղատնտեսական մթերքի  իրացմանն ու վերարտադրության կազմակերպման աջակցությունը նպաստում է գյուղատնտեսական արտադրանքի արտադրության ծավալների ավելացմանը։</t>
  </si>
  <si>
    <t>Օգտագործվող վարելահողերի ավելացում (%)</t>
  </si>
  <si>
    <t xml:space="preserve">100 
</t>
  </si>
  <si>
    <t>2021թ.</t>
  </si>
  <si>
    <t>ՀՀ կառավարության 2021 թվականի օգոստոսի 18-ի N 1363-Ա որոշմամբ հաստատված «Հայաստանի Հանրապետության կառավարության 2021-2026 թվականների ծրագիր (2.4. Գյուղատնտեսություն բաժին), ՀՀ կառավարության 2019 թվականի դեկտեմբերի 19-ի N 1886-Լ որոշմամբ հաստատված Հայաստանի Հանրապետության գյուղատնտեսության ոլորտի տնտեսական զարգացումն ապահովող հիմնական ուղղությունների 2020-2030 թվականների ռազմավարություն,&lt;Հողային բարեփոխում&gt; գերակայություն։</t>
  </si>
  <si>
    <t>ՄԱԿ–ի կայուն զարգացման 2–րդ նպատակ,  2․ 3 և 2․ 4 թիրախ՝ վերացնել սովը, հասնել պարենային ապահովության ու բարելավված սնուցման, խթանել գյուղատնտեսության կայուն զարգացումը։ 2․4,1 ցուցանիշ</t>
  </si>
  <si>
    <t>12003 միջոցառման շրջանակում հանրապետությունում նոր գյուղատնտեսական տեխնիկայի ավելացում (%)</t>
  </si>
  <si>
    <t xml:space="preserve">
100 
</t>
  </si>
  <si>
    <t xml:space="preserve">61,7
</t>
  </si>
  <si>
    <t xml:space="preserve"> Ծրագրի իրականացումը բխում է ՀՀ կառավարության 2021 թվականի օգոստոսի 18-ի N 1363-Ա որոշմամբ հաստատված «Հայաստանի Հանրապետության կառավարության 2021-2026 թվականների ծրագրից» (2.4. Գյուղատնտեսություն բաժին), 2019 թվականի դեկտեմբերի 19-ի N 1886-Լ որոշմամբ հաստատված  Հայաստանի Հանրապետության գյուղատնտեսության ոլորտի տնտեսական զարգացումն ապահովող հիմնական ուղղությունների 2020-2030 թվականների ռազմավարությունից (26․1 կետի 6-րդ ենթակետ)</t>
  </si>
  <si>
    <t xml:space="preserve">ՄԱԿ–ի կայուն զարգացման 2–րդ նպատակ՝  վերացնել սովը, հասնել պարենային ապահովության ու բարելավված սնուցման, խթանել գյուղատնտեսության կայուն զարգացումը։ Թիրախներ՝  2․ 3- Մինչև 2030 թ. կրկնապատկել փոքր պարենարտադրողների գյուղատնտեսական արտադրողականությունը և եկամուտները և 2․ 4 թիրախ- Մինչև 2030 թ. ապահովել պարենարտադրության կայուն համակարգեր և ներդնել դիմակայուն գյուղատնտեսական գործելաձևեր, որոնք մեծացնում են արտադրողականությունը և արտադրությունը, օգնում են պահպանել էկոհամակարգերը, ուժեղացնում են կլիմայի փոփոխություններին, ծայրահեղ եղանակային պայմաններին, երաշտին, հեղեղներին և այլ աղետներին հարմարվելու կարողությունները և շարունակաբար բարելավում հողի որակը։
 2․ա․2 ցուցանիշ
Գյուղատնտեսական տեխնիկայի հավաքակազմի նորացման աջակցությունը կհանգեցնի գյուղատնտեսության կայուն զարգացմանը և ինտենսիվացման մակարդակի բարձրացմանը՝ ի շնորհիվ միավոր արտադրանքի հաշվով ինքնարժեքի նվազման։ </t>
  </si>
  <si>
    <t>մոտ                         900,000,000․0</t>
  </si>
  <si>
    <t>10/50</t>
  </si>
  <si>
    <t xml:space="preserve">Միջազգային և թիրախային  գործընկերների /ավիաընկերությունների/ հետ համագործակցության շրջանակներում մարքեթինգային  ծառայությունների ձեռքբերում, առնվազն հատ </t>
  </si>
  <si>
    <t>Տեքստքյին բովանդակության ստեղծում, ամիս</t>
  </si>
  <si>
    <t>Զբոսաշրջության ոլորտին առընչվող միջոցառումների լուսաբանում, տարածում, ամիս</t>
  </si>
  <si>
    <t>MICE (Meetings, Incentives, Conferences, Exhibitions) զբոսաշրջության միջոցառումներ, առնվազն հատ</t>
  </si>
  <si>
    <t xml:space="preserve">1190 Ծրագրի 11002 միջոցառման մասով 2024 թվականի ըստ մարզերի բաժանումը հնարավոր կլինի ներկայացնել դրամաշնորհների մրցույթները անցկացնելուց  հետո՝ նախատեսված ընդհանուր հատկացումը կազմում է  մոտ 455 000.0 հազար դրամ </t>
  </si>
  <si>
    <r>
      <t>1. Հիմնական ռազմավարական նպատակները և գերակա վերջնական արդյունքները</t>
    </r>
    <r>
      <rPr>
        <vertAlign val="superscript"/>
        <sz val="10"/>
        <color theme="1"/>
        <rFont val="GHEA Grapalat"/>
        <family val="3"/>
      </rPr>
      <t>2</t>
    </r>
    <r>
      <rPr>
        <sz val="10"/>
        <color theme="1"/>
        <rFont val="GHEA Grapalat"/>
        <family val="3"/>
      </rPr>
      <t xml:space="preserve"> </t>
    </r>
  </si>
  <si>
    <r>
      <t>2. Բյուջետային ծրագրերում կատարվող հիմնական փոփոխությունները</t>
    </r>
    <r>
      <rPr>
        <vertAlign val="superscript"/>
        <sz val="10"/>
        <color theme="1"/>
        <rFont val="GHEA Grapalat"/>
        <family val="3"/>
      </rPr>
      <t>3</t>
    </r>
  </si>
  <si>
    <r>
      <t>3.Կապիտալ բնույթի հիմնական միջոցառումները</t>
    </r>
    <r>
      <rPr>
        <vertAlign val="superscript"/>
        <sz val="10"/>
        <color theme="1"/>
        <rFont val="GHEA Grapalat"/>
        <family val="3"/>
      </rPr>
      <t>4</t>
    </r>
    <r>
      <rPr>
        <sz val="10"/>
        <color theme="1"/>
        <rFont val="GHEA Grapalat"/>
        <family val="3"/>
      </rPr>
      <t xml:space="preserve"> </t>
    </r>
  </si>
  <si>
    <r>
      <t>4. Ֆինանսական ակտիվների կառավարմանն անչվող միջոցառումները</t>
    </r>
    <r>
      <rPr>
        <vertAlign val="superscript"/>
        <sz val="10"/>
        <color theme="1"/>
        <rFont val="GHEA Grapalat"/>
        <family val="3"/>
      </rPr>
      <t>5</t>
    </r>
    <r>
      <rPr>
        <sz val="10"/>
        <color theme="1"/>
        <rFont val="GHEA Grapalat"/>
        <family val="3"/>
      </rPr>
      <t>՝</t>
    </r>
  </si>
  <si>
    <t>ՀՀ էկոնոմիկայի նախարարություն</t>
  </si>
  <si>
    <t>o Տնտեսական զարգացման և ներդրումների ոլորտում քաղաքականության առանցքային շեշտադրումների ներքո բյուջետային տարվա հիմնական ծրագրային միջամտություններով նպատակ է դրվում նպաստել տնտեսական աճի սցենարի ապահովմանը: Այս իմաստով քաղաքականության գործողությունները ծավալվելու են հետևյալ հիմնական ուղղություններով` արդյունաբերական զարգացում« ապրանքների ու ծառայությունների արտահանման ծավալների աճ ու ներդրումային միջավայրի բարելավում« փոքր և միջին ձեռնարկատիրության զարգացման խթանում« զբոսաշրջության զարգացում: Ոլորտում քաղաքականության մշակման« ծրագրերի համակարգման ու մոնիտորինգի աշխատանքները կհիմնվեն հենքային ոլորտային ու թեմատիկ վերլուծությունների« հետազոտությունների ու գնահատումների վրա:
o Արդյունաբերության ու արտահանման զարգացման« ներդրումային գրավչության բարձրացման ու արտաքին տնտեսական քաղաքականության բնագավառում աշխատանքներ են ծրագրավորվում արտաքին շուկաների հասանելիության բարձրացման և թիրախային երկրներում Հայաստանի տնտեսական ու ներդրումային հետաքրքրությունների ներկայացման ու առաջմղման ուղղությամբ: 
o ՀՀ արտահանմանն ուղղված արդյունաբերական քաղաքականության ռազմավարությամբ նախատեսված միջոցառումների շրջանակներում պլանավորվում է գործարար համաժողովների ու շնորհանդեսների« ֆինանսական գործիքների կիրառմամբ արդյունաբերության ոլորտի ընկերություններին օժանդակության« նպատակային շուկաներում հայկական ապրանքների առաջմղման« շուկայական տեղեկատվության ապահովման« մշակող արդյունաբերության ոլորտների ընկերությունների կարողությունների զարգացման« արտահանման բնագավառում ծագող խնդիրների և դրանց լուծմանն ուղղված հետազոտության միջոցով նպաստել տեղական ընկերությունների մրցունակության բարձրացմանը և արտահանման ծավալների ընդլայնմանը:  Այդ համատեքստում կարևորվում են պետական-մասնավոր համագործակցության խթանման« գերակա ծրագրերի իրականացման« երկրի ներդրումային հնարավորությունների մասին միջազգային իրազեկվածության բարձրացման ուղղությամբ աշխատանքները: 
o Արտահանման շուկաներում ՀՀ առևտրատնտեսական շահերի և ներդրումային գրավչության ներկայացման  տեսակետից կարևորվում է օտարերկրյա պետություններում և Առևտրի Համաշխարհային կազմակերպությունում ՀՀ առևտրական ներկայացուցիչների (կցորդների) և առևտրական ներկայացուցչությունների արդյունավետ գործունեության ապահովումը:                                                                                                                                                                                                                                                      o ՀՀ կառավարության ծրագրով նպատակ է դրվել չօգտագործվող գյուղատնտեսական նշանակության հողերի նպատակային օգտագործումը, ոռոգման ջրի հասանելիության մակարդակի բարձրացումը, ոլորտում նոր տեխնոլոգիաների կիրառումը, մեքենատրակտորային համակազմի թարմացումը և ագրոպարենային համակարգի սարքավորումների, սննդի անվտանգության համակարգերի ներդրման աջակցությունը, տեղական սերմնաբուծության, սերմարտադրության և ինտենսիվ գյուղատնտեսության զարգացումը, կենդանիների և բույսերի հիվանդությունների կանխարգելումը, գյուղական համայնքներում ոչ գյուղատնտեսական գործունեության զարգացումը, ապահովագրական համակարգի ներդրումը և գյուղատնտեսությունում տնտեսվարողների գործունեության համար բարենպաստ պայմանների ստեղծումը:
Ագրոպարենային համակարգի զարգացման քաղաքա¬կանության մեջ, որպես հիմնական գերակայություններ են դրված՝ գյուղատնտեսության ռեսուրսային ներուժի արդյունավետ օգտագործումը, պարենային անվտանգության մակարդակի բարձրացումը, առաջադիմական տեխնոլոգիաների ներդրումը, գյուղատնտեսության ինտենսիվացման մակարդակի բարձրացում, բնակլիմայական ռիսկերի մեղմումն ու տնտեսավարողների եկամուտների ավելացումը: 
Սննդամթերքի լաբորատոր փորձաքննությունների  իրականացման նպատակներն են.
1)  սննդամթերքի անվտանգության և որակի ապահովման  բնագավառներում միջազգային չափորոշիչների պահանջներին համապատասխան ունենալ հնարավորություն իրականացնել լաբորատոր փորձաքննություններ. 
2) բնակչությանն անասնաբուժասանիտարական, ինչպես նաև տեխնիկական կանոնակարգերով և նորմատիվ իրավական այլ ակտերով սահմանված պահանջների տեսակետից անվտանգ ու բարձորակ սննդամթերքով և հումքով ապահովում.
3) սննդի շղթայի փուլերում վտանգավոր սննդամթերքի հայտնաբերում, դրա հետագա իրացման կանխում և սահմանված կարգով օգտահանում կամ ոչնչացում: Արդյունքում ակնկալվում է  ապահովել շրջանառվող սննդամթերքի՝ անվատանգության ապահովման 85 տոկոսանոց արդյունք:</t>
  </si>
  <si>
    <t xml:space="preserve">Ֆինանսական ակտիվների կառավարմանն ուղղված, իրականացվելիք պետական աջակցության ծրագրերի շրջանակներում նախատեսված է մոնիթորինգի իրականացում՝ ֆինանսական կառույցների, Էկոնոմիկայի նախարարության և Գյուղական ֆինանսավորման կառույցի կողմից: </t>
  </si>
  <si>
    <t xml:space="preserve"> Հողային բարեփոխումների փորձնական ծրագիր,  Զարգացման ֆրանսիական գործակալության աջակցությամբ իրականացվող ՀՀ Արարատի և Արմավիրի մարզերում ոռոգվող գյուղատնտեսության զարգացման դրամաշնորհային ծրագիր:
</t>
  </si>
  <si>
    <t xml:space="preserve">ՄԱԿ-ի «Կլիմայի փոփոխության մասին» շրջանակային կոնվենցիա
Կլիմայի փոփոխության հարմարվողականության ազգային գործողությունների ծրագիր </t>
  </si>
  <si>
    <t xml:space="preserve"> Գլխավոր նպատակն է՝ նպաստել Հայաստանում կլիմայական ռիսկերի նվազեցմանը և կառավարմանը։
</t>
  </si>
  <si>
    <t>Նվազեցնել Կլիմայի փոփոխության անբարենպաստ հետևանքների նկատմամբ խոցելիությունը` կարողությունների և դիմակայունության զարգացման միջոցով, և նպաստել ԿՓՀ ինտեգրմանը հարկաբյուջետային, կարգավորող և զարգացման քաղաքականություններում, ծրագրերում և գործողություններում, ինչպես նաև արագացնել ԿՓ հետևանքների նկատմամբ դիմակայուն զարգացման ուղղությամբ ռազմավարական ներդրումների գործընթացները:</t>
  </si>
  <si>
    <t>2022 թվականին պետական աջակցության շրջանակում  ապահովագրվել է 6444 հա հողատարածք։</t>
  </si>
  <si>
    <t>Պետական աջակցությամբ իրականացվող գյուղատնտեսական մշակաբույսերի ապահովագրությունը հնարավորություն է ստեղծում նվազեցնել կլիմայական ռիսկերի հետևանքների նկատմամաբ խոցելիությունը,  ապահովել գյուղատնտեսական արտադրության դիմակայունությունը և վերարտադրության կազմակերպումը։</t>
  </si>
  <si>
    <t>Հայաստանի վերափոխման ռազմավարություն 2050</t>
  </si>
  <si>
    <t xml:space="preserve"> Քսանապատկել ՀՀ համախառն ներքին արդյունքը, հաղթահարել աղքատությունը՝ աշխատանքով։
Մեգանպատակ 10. արտադրողական և պատասխանատու ֆերմերություն
</t>
  </si>
  <si>
    <r>
      <t xml:space="preserve">մեկ շնչին ընկնող ՀՆԱ-ի ավելի քան կրկնապատկում 10 տարվա ընթացքում և տասնապատկում 30 տարվա ընթացքում, ՀՆԱ-ի երկնիշ տարեկան աճ (միջինում՝ 10%) և 20-ապատկում մինչև 2050թ, տնտեսական աճին համընթաց և համահունչ տնային տնտեսությունների հարստության ներառական աճ
</t>
    </r>
    <r>
      <rPr>
        <b/>
        <i/>
        <sz val="11"/>
        <color theme="1"/>
        <rFont val="Calibri"/>
        <family val="2"/>
        <scheme val="minor"/>
      </rPr>
      <t>Թիրախային արդյունքներ</t>
    </r>
    <r>
      <rPr>
        <sz val="11"/>
        <color theme="1"/>
        <rFont val="Calibri"/>
        <family val="2"/>
        <scheme val="minor"/>
      </rPr>
      <t xml:space="preserve">
Եկամտաբեր, արտադրողական և մրցունակ ֆերմերություն 
Հողի և ջրի օգտագործման բարձր արդյունավետություն 
Պարենային մատչելիություն և հասանելիություն 
Պարենային ինքնաբավություն, շրջակա միջավայրի և արտաքին 
ռիսկերի կառավարում</t>
    </r>
  </si>
  <si>
    <t>1. Աղքատության վերացում, 8. արժանապատիվ աշխատանք և տնտեսական աճ, 9. արդյունաբերություն, նորարարություն և ենթակառուցվածքներ</t>
  </si>
  <si>
    <t>Ներդրումային քաղաքականություն</t>
  </si>
  <si>
    <t>Ներդրումային քաղաքականության նպատակն է նպաստել Հայաստանի Հանրապետության տնտեսության իրական հատվածում օտարերկրյա ներդրումների ներգրավմանը՝ ստեղծելով բարենպաստ և մրցակցային միջավայր:</t>
  </si>
  <si>
    <t>Երկրի ներդրումային գրավչության բարձրացում, ներդրումների խթանում և ներգրավում, տնտեսական կայուն աճի և բնակչության բարեկեցության ապահովում։</t>
  </si>
  <si>
    <t xml:space="preserve"> 2017-2021 թվականներին առանձին ներդրումային նախագծերի մեկնարկով պայմանավորված, ինչպես նաև շինարարության ոլորտի ակտիվացմանն ուղղված Հայաստանի Հանրապետության կառավարության քաղաքականության շնորհիվ հնարավոր է դարձել ապահովել համախառն կապիտալի կուտակման շոշափելի աճ։ 2) ՕՈՒՆ։ Հայաստանի Հանրապետության ներդրումների կատարողականը զգալիորեն ցածր է ՕՈՒՆ-ների մասով։ 2015-2020 թվականներին արձանագրված ՕՈՒՆ զուտ հոսք/ՀՆԱ միջին ցուցանիշով Հայաստանը ոչ բավարար արդյունք է արձանագրել։ Ընդհանուր պատկերը բարելավվել է 2022թ․ ընթացքում։</t>
  </si>
  <si>
    <t xml:space="preserve"> </t>
  </si>
  <si>
    <t>ä»ï³Ï³Ý ³ç³ÏóáõÃÛáõÝ Ð³Û³ëï³ÝÇ Ð³Ýñ³å»ïáõÃÛáõÝáõÙ Ý»ñ¹ñáõÙ³ÛÇÝ Íñ³·ñ»ñÇ ËÃ³ÝÙ³ÝÁ, Çñ³Ï³Ý³óÙ³ÝÁ ¨ Ñ»ïÝ»ñ¹ñáõÙ³ÛÇÝ ëå³ë³ñÏÙ³ÝÁ</t>
  </si>
  <si>
    <t>Օտարերկրյա և տեղացի ներդրողների մոտ ներդրումային մտադրությունների կասեցում, նոր ներդրումների և վերաներդրումների նվազում։</t>
  </si>
  <si>
    <t xml:space="preserve">Տվյալ ռիսկերը հիմնականում դասվում են ֆորս մաժորային խմբի և դրանց հաղթահարման ուղիները դժվար կամ անհնարին է կանխատեսել։ </t>
  </si>
  <si>
    <t xml:space="preserve">Սահմանված նպատակների և ակնկալվող արդյունքների չիրականացում, ինչպես նաև սկսված աշխատանքների կասեցում, </t>
  </si>
  <si>
    <t>Ֆինանսավորման անխափանության ապահովում</t>
  </si>
  <si>
    <t>Սահմանված նպատակների և ակնկալվող արդ-յունքների նախանշված ժամկետներում և որակով իրականացման հետ կապված խոչընդոտների առաջացում, բյուջետային, կառուցվածքային  փոփոխություններ</t>
  </si>
  <si>
    <t>Հնարավորինս կարճ ժամանակահատվածում ՓՄՁ աջակցության գործառույթի այլ կառույցում տեղայնացման, և դրա արդյունքում համապատաասխան փոփոխությունների իրականացման հետ կապված աշխատանքների մեկնարկ։</t>
  </si>
  <si>
    <t>Երկրի ներքին և արտաքին կայունության(  տնտեսական, առողջապահական, ֆինանսական և անվտանգային) հետ կապված գործոններ</t>
  </si>
  <si>
    <t>Ֆինանսավորման ընդհատում, դադարեցում կամ նվազեցում</t>
  </si>
  <si>
    <t>Հիմնադրամի գործառութային փոփոխություն, մասնավորապես՝ ՓՄՁ աջակցման գործառույթի տեղափոխում այլ կառույց</t>
  </si>
  <si>
    <t>Ներդրումների Աջակցման Կենտրոն Հիմնադրամ</t>
  </si>
  <si>
    <t>3. Դրամագլխից և այլ ստացվող եկամուտներ</t>
  </si>
  <si>
    <t>4. Հայաստանի զարգացման և ներդրումների կորպորացիա ՈՒՎԿ-ից ստացված շահաբաժին</t>
  </si>
  <si>
    <t>Արժանապատիվ աշխատանք և տնտեսական աճ (SDG 8)</t>
  </si>
  <si>
    <t>Խթանել համապարփակ և կայուն տնտեսական աճ, զբաղվածություն և արժանապատիվ աշխատանք բոլորի համար</t>
  </si>
  <si>
    <t>Խթանել կայուն զբոսաշրջությունը, որը նպաստում է հիմնականում համայնքների տնտեսական, սոցիալական, էկոլոգիական համաչափ զարգացմանը, միտված․
- աշխատատեղերի ստեղծմանը, միաժամանակ պահպանելով տեղական մշակույթը,
- մարզում ներդրումների հոսքի մեծացմանը,
- ենթակառուցվածքների ստեղծմանն ու զարգացմանը,
- զբոսաշրջային նոր և գրավիչ միջավայրի ձևավորմանը,
- արտագաղթի դադարեցմանը և երիտասարդների զբաղվածության ապահովմանը,
- մշակութային ժառանգության հանրահռչակմանը,
- շրջակա միջավայրի և բնական ռեսուրսների համալիր պահպանությանը։</t>
  </si>
  <si>
    <r>
      <t xml:space="preserve">ՀՀ Կառավարության 2021թ․ նոյեմբերի 18-ի N 1902-Լ Որոշման N 1 Հավելվածով հաստատված Կառավարության 2021-2026թթ․ գործունեության միջոցառումների ծրագրի 10-րդ կետով՝ </t>
    </r>
    <r>
      <rPr>
        <sz val="10"/>
        <color theme="1"/>
        <rFont val="Calibri"/>
        <family val="2"/>
      </rPr>
      <t>«</t>
    </r>
    <r>
      <rPr>
        <sz val="10"/>
        <color theme="1"/>
        <rFont val="Calibri"/>
        <family val="2"/>
        <scheme val="minor"/>
      </rPr>
      <t>Զբոսաշրջության զարգացում․ տարեկան 2.5 մլն զբոսաշրջիկի այցելություն, 20 զբոսաշրջային կլաստերների զարգացում, 50 պատմամշակութային օբյեկտների վերականգնում» նախատեսված ընթացքի մեջ գտնվող միջոցառումները միտված են վերոնշյալ արդյունքների ապահովմանը։</t>
    </r>
  </si>
  <si>
    <t>Աջակցություն զբոսաշրջության զարգացմանը</t>
  </si>
  <si>
    <t>Միջոցառման իրականացումը միտված է ՀՀ-ում զբոսաշրջության ապակենտրոնացմանը, աշխատատեղերի ստեղծմանն ու տնտեսական աճին։ Մասնավորապես՝ աջակցվում է նորարարական բիզնես գաղափարներին, մարզերում փառատոների կամակերպմանը, մշակվում է Զբոսաշրջային կլաստերների զարգացման հայեցակարգ, որով մեկնարկելու են ՀՀ տարածքում շուրջ 20 զբոսաշրջային հանգույցի ձևավորման աշխատանքները։</t>
  </si>
  <si>
    <t>Համաշխարհային բանկի աջակցությամբ իրականացվող Տեղական տնտեսության և ենթակառուցվածքների զարգացման  ծրագրի շրջանակներում ՀՀ տարբեր մարզերում զբոսաշրջության հետ կապված ենթակառուցվածքների բարելավմանն ուղղված միջոցառումներ</t>
  </si>
  <si>
    <t>-</t>
  </si>
  <si>
    <t>Ծրագրի իրականացման ընթացքում ցուցաբերված արդյունքներն են․ բարեկարգվել է 40կմ մուտքային ճանապարհ, ծրագրի ներդրումների  հետ կապված գործողությունների միջոցով ստեղծվածվել է 350 աշխատատեղ, վերականգնողական աշխատանքների շնորհիվ 350 տնային տնտեսություն միացել է ջրային խողովակաշարին, Գորիսի պատմական միջավայրում վերականգնվել է 30 հին տուն, տեղադրվել են 900 փողոցային լուսավորության փոխարինված/տեղադրված  սյուներ և լամպեր, բարեկարգվել է 2 այգի, կառուցվել/բարելավվել է զբոսաշրջային 10 կառույց (այս ցուցանիշը ներառում է Տաթևի դիտահարթակները (2), Դենդրոպարկի վաճառասեղանները, Խոր Վիրապի ավտոկայանատեղին և զուգարանը, Գառնի Քարերի Սիմֆոնիայի պահակակետը և տոմսերի վաճառակետը, Գորիսի Վարարակն գետափի հեծանվային երթուղին, Գառնի-Խոսրով ճանապարհի 2 ավտոկայանատեղի՝ 277.7 քմ և 195 քմ։</t>
  </si>
  <si>
    <t xml:space="preserve"> Պետական աջակցություն Հայաստանի Հանրապետության գյուղատնտեսական ծրագրերի իրականացմանը </t>
  </si>
  <si>
    <t>Սննդամթերքի անվտանգության, սննդամթերքիա պետական վերահսկողության, առողջապահության  և պարենային ապահովման։</t>
  </si>
  <si>
    <t>ՀՀ կառավարության 2021 թվականի նոյեմբերի 18-ի &lt;&lt;Հայաստանի Հանրապետության կառավարության 2021-2026 թվականների գործունեության միջոցառումներ&gt;&gt; N 1902-Լ որոշման 9.7 կետ Բույսերի պաշտպանության միջոցառումների իրականացում</t>
  </si>
  <si>
    <t>Գյուղատնտեսության զարգացում և արտադրողականության բարձրացում</t>
  </si>
  <si>
    <t>Վնասակար օրգանիզմների ներթափանցման և (կամ) տարածման կանխում, գյուղատնտեսական  նշանակության հողերի բուսասանիտարական վիճակի բարելավում</t>
  </si>
  <si>
    <t>Տարեկան իրականացվում է բույսերի վնասակար օրգանիզմների և վնասատուների հայտնաբերման նպատակով 180000 հա գյուղատնտեսական նշանակության հողերի վրա բուսասանիտարական մոնիթորինգի աշխատանքներ, որոնց արդյունքների հիման վրա կատարվում են շուրջ 43000 հա տարածքների վրա բույսերի պաշտպանության միջոցառումներ։ Կազմվում են 85 համայնքների համար ագրոքիմիական քարտեզներ։</t>
  </si>
  <si>
    <t xml:space="preserve">Բույսերի պաշտպանության միջոցառումներ </t>
  </si>
  <si>
    <t>Անասնաբուժության, սննդամթերքի անվտանգության, առողջապահություն</t>
  </si>
  <si>
    <t>Կենդանիների վարակիչ հիվանդությունների նկատմամբ կայուն անասնահամաճարակային վիճակի ապահովում, կենդանիների և մարդու համար ընդհանուր վարակիչ հիվանդություններից բնակչության պաշտպանում, կենդանիների տեղաշարժի նկատմամբ վերահսկողության բարելավում, հետագծելիության ապահովում։</t>
  </si>
  <si>
    <t>Կայուն անասնահամաճարակային իրավիճակ, անվտանգ սննդամթերք, անասնաբուժասանիտարական տեսակետից բարձրորակ անասնապահական մթերքի և հումքի արտադրության ապահովման բարելավում, կենդանիների և կենդանական ծագման հումքի միջազգային առևտրի զարգացման համար նմանատիպ միջազգային ստանդարտներով կենդանիների պահպանության և օգտագործման պահանջների ներդաշնակեցում։</t>
  </si>
  <si>
    <t xml:space="preserve">Աշխարհի բոլոր պետությունների համար համընդհանուր խնդիր է  կենդանիների, այդ թվում կենդանիների և մարդու համար ընդհանուր վարակիչ (զոոանտրոպոնոզ) հիվանդությունների դեմ պայքարի միջոցառումների կազմակերպումը։ 
Ելնելով հարևան երկրներում արձանագրված կենդանիների հատուկ վտանգավոր և պարտադիր ծանուցման ենթակա հիվանդությունների անասնահամաճարակային իրավիճակից և հանրապետության առանձին մարզերում արձանագրված կենդանիների վարակիչ հիվանդությունների համաճարակային իրավիճակից, ղեկավարվելով «Անասնաբուժության մասին» ՀՀ օրենքով, հանրապետությունում անասնահամաճարակային կայուն իրավիճակ ստեղծելու և պահպանելու նպատակով յուրաքանչյուր տարի իրականացվում են անասնահակահամաճարակային կանխարգելիչ և ախտորոշիչ միջոցառումներ։
Սննդամթերքի արտադրության համար, մասնավորապես կենդանական ծագման սննդամթերքի, որը դիտարկվում է «ֆերմայից` պատառաքաղ» համատեքստի շրջանակում, նախատեսում է վերջնական մթերքի անվտանգության ամբողջական պատասխանատվության ապահովում` հետագծելիության երաշխավորմամբ: Մինչդեռ առանց կենդանիների համարակալման և իրական ժամանակում հաշվառման գործընթացի հնարավոր չէ ապահովել հետագծելիության սկզբունքով համապատասխան պատշաճ հսկողությունը, հետևաբար ներկայումս խիստ հրամայական է դարձել գյուղատնտեսական կենդանիների համարակալումը և հաշվառումը, ինչպես նաև տվյալների կենտրոնացված բազայի ձևավորումը: </t>
  </si>
  <si>
    <t>Գյուղատնտեսական կենդանիների պատվաստում</t>
  </si>
  <si>
    <t>Սննդամթերքի անվտանգություն, սննդամթերքիա պետական վերահսկողություն, առողջապահություն։</t>
  </si>
  <si>
    <t>ՀՀ գյուղատնտեսական կենդանիների համարակալում և հաշվառում</t>
  </si>
  <si>
    <t>ՀՀ արտահանմանն ուղղված արդյունաբերական քաղաքականության ռազմավարությամբ նախատեսված միջոցառումներ</t>
  </si>
  <si>
    <t xml:space="preserve">ՀՀ կառավարության ծրագրի 2 կետ,  ՏՆՏԵՍՈՒԹՅՈՒՆ Արդյունաբերության երկարաժամկետ մրցունակության տեսանկյունից Կառավարությունը քայլեր է ձեռնարկելու ինչպես տեղական, այնպես էլ միջազգային շուկաներում տարատեսակ տեղական արտադրանքների ներկայացվածության, արտահանման շուկաների դիվերսիֆիկացման և արտահանման խթանման ապահովման ու զարգացման ուղղությամբ ՀՀ կառավարության 2021-2026թթ. Միջոցառումների ծրագրի ՀՀ ԷՆ 5.2-րդ կետ  արտահանմանն ուղղված
պետական աջակցության տրամադրում, մասնավորապես ցուցահանդեսների կազմակերպման, տեղական արտադրանքի առաջմղման և ճանաչելիության բարձրացում,
պոտենցիալ գնորդների և դիստրիբյուտորների ներգրավում։           </t>
  </si>
  <si>
    <t xml:space="preserve">Արտերկրում կազմակերպվող ցուցահանդեսներին հայկական ընկերությունների մասնակցության ավելացման շնորհիվ ապահովել արտահանվող արտադրանքի ծավալների աճ, արտերկրյա շուկաներում բարձրացնել այկական արտադրանքի ճանաչելիությունը, ստեղծել  նոր գործարար կապեր </t>
  </si>
  <si>
    <t>Նախատեսվում է ավալեցնել գործարար համաժողովների, արտերկրում կազմակերպվող ապրանքային ցուցահանդեսներին մասնակցության ցուցանիշները, այդ կերպ նպաստել հայկական արտադրանքի առավել տարածմանը արտերկրյա շուկաներում, դիվերսիֆիկացնել արտահանման ուղղությունները, տեղացի գործարարների համար ապահովել նոր գործընկերների ձեռքբերման և ապրանքների առաքման համար նոր պայմանագրեր</t>
  </si>
  <si>
    <t xml:space="preserve"> Հայաստանի Հանրապետությունում աշնանացան ցորենի ցանքատարածությունների մոնիթորինգի իրականացմանն աջակցություն</t>
  </si>
  <si>
    <t xml:space="preserve"> Հայաստանի Հանրապետությունում աշնանացան ցորենի արտադրության խթանման նպատակով փոխհատուցման տրամադրում</t>
  </si>
  <si>
    <t xml:space="preserve"> Համաշխարհային բանկի աջակցությամբ իրականացվող Համայնքների գյուղատնտեսական ռեսուրսների կառավարման և մրցունակության երկրորդ ծրագրի համակարգում և ղեկավարում</t>
  </si>
  <si>
    <t xml:space="preserve"> Գյուղատնտեսության զարգացման միջազգային հիմնադրամի  աջակցությամբ իրականացվող  «Ենթակառուցվածքների և գյուղական ֆինանսավորման աջակցություն» վարկային ծրագիր</t>
  </si>
  <si>
    <t xml:space="preserve"> Գլոբալ էկոլոգիական հիմնադրամի աջակցությամբ իրականացվող «Հայաստանում արտադրողականության աճին ուղղված հողերի  կայուն կառավարում» դրամաշնորհային ծրագրի շրջանակներում ֆինանսական փաթեթների տրամադրում</t>
  </si>
  <si>
    <t xml:space="preserve"> Գլոբալ էկոլոգիական հիմնադրամի աջակցությամբ իրականացվող «Հայաստանում արտադրողականության աճին ուղղված հողերի  կայուն կառավարում» դրամաշնորհային ծրագիր</t>
  </si>
  <si>
    <t xml:space="preserve">Արտահանման ծավալների աճն ապահովելու նպատակով   քայլեր են ձեռնարկվելու ինչպես տեղական, այնպես էլ միջազգային շուկաներում տարատեսակ ցուցահանդեսների, գործարար համաժողովների և գովազդային արշավների միջոցով տեղական արտադրանքների ներկայացվածության, արտահանման շուկաների դիվերսիֆիկացման և արտահանման խթանման ապահովման ու զարգացման ուղղությամբ: Հնարավորություն կընձեռվի նպաստել արտաքին շուկաներում տեղացի տնտեսավարողների վերաբերյալ տեղեկատվության հասանելիությանը և վերջիններիս առավելությունների մասին իրազեկմանը, որն անհրաժեշտ է  արտաքին շուկաներում իրացման ծավալների ավելացման , ինչպես նաև նոր շուկաներ մուտք գործելու համար։  Նախատեսվում է ավելացնել հայ գործարարների՝ արտերկրյա շուկաներում ցուցահանդեսների մասնալկցության համար պետական միջոցներից հատկացումները։ 2024 թվականին նախատեսվում է կրկնապատկել ցուցահանդեսներին մասնակցության չափաքանակը, ինչպես նաև արտերկրյա գործարարների հետ կապերի ընդլայնման նպատակով 50 տոկոսով ավելացնել գործարար համաժողովների անցկացման թիվը։ </t>
  </si>
  <si>
    <t xml:space="preserve"> Հանրային ներդրումային ծրագրերի տեխնիկատնտեսական ուսումնասիրություն</t>
  </si>
  <si>
    <t xml:space="preserve"> Գերմանիայի միջազգային համագործակցության ընկե րության աջակցությամբ իրականացվող «Նորարարական տուրիզմի և տեխնոլոգիաների զարգացում Հայաստանի համար» դրամաշնորհային ծրագրի շրջանակներում մարքեթինգային միջոցառումների իրականացում</t>
  </si>
  <si>
    <t xml:space="preserve"> Կոնյակի սպիրտի իրացման աջակցության ծրագիր</t>
  </si>
  <si>
    <t xml:space="preserve"> Կոնյակի սպիրտների իրացման ծավալների աճ /մլն լիտր/ </t>
  </si>
  <si>
    <t xml:space="preserve"> Կոնյակի սպիրտի իրացման  աջակցության ծրագիր</t>
  </si>
  <si>
    <t xml:space="preserve">
2025թ.</t>
  </si>
  <si>
    <r>
      <t xml:space="preserve">ՄԱԿ–ի կայուն զարգացման նպատակներ  
</t>
    </r>
    <r>
      <rPr>
        <b/>
        <sz val="11"/>
        <color theme="1"/>
        <rFont val="Calibri"/>
        <family val="2"/>
        <scheme val="minor"/>
      </rPr>
      <t>Սովի վերացում</t>
    </r>
  </si>
  <si>
    <t xml:space="preserve"> Վերացնել սովը, հասնել պարենային ապահովության ու բարելավված սնուցման, խթանել գյուղատնտեսության կայուն զարգացումը։
</t>
  </si>
  <si>
    <t>Պարենամթերքի ֆիզիկական և տնտեսական մատչելիություն
Գյուղատնտեսական տեխնիկայի նորացումը անուղղակիորեն նպաստում է գյուղատնտեսական արտադրանքի արտադրության ծավալների ավելացմանը, արդյունքում՝ ազդում պարենամթերքի ֆիզիկական հասանելիության ապահովման վրա։</t>
  </si>
  <si>
    <t>2022 թվականին պետական աջակցության շրջանակում  406 տնտեսավարողի կողմից ձեռք է բերվել 573 միավոր գյուղատնտեսական տեխնիկա</t>
  </si>
  <si>
    <t xml:space="preserve">Հայաստանի Հանրապետության գյուղատնտեսական տեխնիկայի  լիզինգի  աջակցության ծրագիր </t>
  </si>
  <si>
    <t xml:space="preserve">
Գյուղատնտեսական տեխնիկայի հավաքակազմի նորացման աջակցությունը հանգեցնում է գյուղատնտեսության կայուն զարգացմանը և ինտենսիվացման մակարդակի բարձրացմանը՝ ի շնորհիվ միավոր արտադրանքի հաշվով ինքնարժեքի նվազման, տնտեսավարողների եկամուտների բարձրացման։  Պայմաններ կստեղծվեն վերջիններիս կողմից ապրանքային արտադրության կազմակերպման և հետագա զարգացման համար։ 2.5-3.0%-ով կբարձրանա բերքատվությունը՝  դիտարկելով մեքենայացված մշակման դեպքում ագրոտեխնիկական պայմանների պահպանումը։</t>
  </si>
  <si>
    <t>2022 թվականին պետական աջակցության շրջանակում  ապահովագրվել է 6444 հա հողատարածք։
2022 թվականին պետական աջակցության շրջանակում  406 տնտեսավարողի կողմից ձեռք է բերվել 573 միավոր գյուղատնտեսական տեխնիկա</t>
  </si>
  <si>
    <t>Հայաստանի վերափոխման ռազմավարություն 2050, 
Գյուղատնտեսական տեխնիկայի հավաքակազմի նորացման աջակցությունը կնպաստի Եկամտաբեր, արտադրողական և մրցունակ ֆերմերություն  թիրախային արդյունքի Ֆերմերների աշխատանքի արտադրողականություն ցուցանիշի ապահովմանը  (10.1.2)</t>
  </si>
  <si>
    <t>Ազգային ստանդարտների մշակում, պետական ստանդարտացման ծրագիրը  կազմվում է պետական կառավարման մարմիններից ստացված առաջարկությունների հիման վրա՝ ապահովելու գործող իրավական ակտերի կիրարկումը, ինչես նաև ՀՀ միջազգային պայմանագրերով և համաձայնագրերով ստանձնած պարտավորությունների կատարումը։  Ծրագրում ներառվում են ռազմարդյունաբերության, էներգաարդյունավետության, առողջապահության, բնապահպանության, սննդարդյունաբերության, շինարարական և այլ ոլորտները ներառող ստանդարտներ․ որոնց համամասնությունը փոփոխական է, հատ</t>
  </si>
  <si>
    <t>Եվրասիական տնտեսական միության մասին 2014 թվականի մայիսի 29-ի պայմանագրի շրջանակներում ԵԱՏՄ տեխնիկական կանոնակարգերի պահանջների կատարումն ապահովող բոլոր միջպետական ստանդարտների (ԳՕՍՏ) փորձաքննություն, արդիականացում և դրանցով ՀՀ ստանդարտների ազգային ֆոնդի համալրում, տոկոս</t>
  </si>
  <si>
    <t>ԾՐԱԳՐԻ ԿԱՏԱՐՄԱՆ ԱՆՀՐԱԺԵՇՏՈՒԹՅՈՒՆԸ ԲԽՈՒՄ Է ՀՀ ԿԱՌԱՎԱՐՈՒԹՅԱՆ 2021 ԹՎԱԿԱՆԻ ՕԳՈՍՏՈՍԻ 18-Ի ՀԱՅԱՍՏԱՆԻ ՀԱՆՐԱՊԵՏՈՒԹՅԱՆ ԿԱՌԱՎԱՐՈՒԹՅԱՆ ԾՐԱԳՐԻ ՄԱՍԻՆ N 1363-Ա ՈՐՈՇՄԱՆ ՀԱՎԵԼՎԱԾՈՎ ՀԱՍՏԱՏՎԱԾ ՀՀ ԿԱՌԱՎԱՐՈՒԹՅԱՆ ԾՐԱԳՐԻՑ՝ (2021-2026ԹԹ․)՝ ,2.ՏՆՏԵՍՈՒԹՅՈՒՆ ԲԱԺԻՆ, ,2.6 ՈՐԱԿԻ ԵՆԹԱԿԱՌՈՒՑՎԱԾՔ ԵՆԹԱԲԱԺՆԻ 1-ԻՆ ՊԱՐԲԵՐՈՒԹՅՈՒՆԸ։
 2.3 (ԲԱՐՁՐ ՏԵԽՆՈԼՈԳԻԱՆԵՐ) ՌԱԶՄԱԱՐԴՅՈՒՆԱԲԵՐԱԿԱՆ ՀԱՄԱԼԻՐԻ ԶԱՐԳԱՑՄԱՆ ՆՊԱՏԱԿՈՎ ԿԱՌԱՎԱՐՈՒԹՅԱՆ ԿՈՂՄԻՑ ՆԱԽԱՏԵՍՎՈՂ ՌԱԶՄԱԿԱՆ ՆՇԱՆԱԿՈՒԹՅԱՆ ՍԱՐՔԵՐԻՆ ՈՒ ՍԱՐՔՎԱԾՔՆԵՐԻՆ, ՌԱԶՄԱԿԱՆ ՏԵԽՆԻԿԱՅԻ, ԷԼԵԿՏՐԱՏԵԽՆԻԿԱՅԻ ՄՇԱԿՄԱՆ ՈՒ ԱՐՏԱԴՐՈՒԹՅԱՆ ԿԱԶՄԱԿԵՐՊՄԱՆ ՀԱՄԱԿԱՐԳԻՆ ՆԵՐԿԱՅԱՑՎՈՂ ՊԱՀԱՆՋՆԵՐ ՍԱՀՄԱՆՈՂ՝ ՄԻՋԱԶԳԱՅԻՆ և (ԿԱՄ) ՏԱՐԱԾԱՇՐՋԱՆԱՅԻՆ ՍՏԱՆԴԱՐՏՆԵՐԻՆ ՆԵՐԴԱՇՆԱԿ ԱԶԳԱՅԻՆ ՍՏԱՆԴԱՐՏՆԵՐԻ ՄՇԱԿՈՒՄ և ՆԵՐԴՐՈՒՄ</t>
  </si>
  <si>
    <t xml:space="preserve"> Պետական աջակցություն Հայաստանի Հանրապետության խաղողագործության և գինեգործության ոլորտներում վարվող պետական քաղաքականության ու զարգացման ծրագրերի իրականացմանը </t>
  </si>
  <si>
    <t xml:space="preserve"> Աջակցություն Հայաստանի Հանրապետության  խաղողագործության և գինեգործության ոլորտներում վարվող պետական քաղաքականության ու զարգացման ծրագրերի իրականացմանը </t>
  </si>
  <si>
    <t xml:space="preserve"> Աջակցություն Հայաստանի Հանրապետության  բուսաբուծության խթանման, բույսերի պաշտպանության և անասնաբուժական ծրագրերի իրականացմանը </t>
  </si>
  <si>
    <t xml:space="preserve"> Հողային բարեփոխումների փորձնական ծրագրին աջակցություն </t>
  </si>
  <si>
    <t xml:space="preserve"> Գյուղատնտեսական նշանակության հողերի ադյունավետ օգտագործման, հողերի բանկավորման, կոնսոլիդացիայի և վարձակալության խթանման միջոցառումներ </t>
  </si>
  <si>
    <t xml:space="preserve"> Գյուղատնտեսական վարկերի տոկոսադրույքների սուբսիդավորում </t>
  </si>
  <si>
    <t xml:space="preserve"> Գյուղատնտեսության ոլորտում տրամադրվող վարկերի տոկոսադրույքների սուբսիդավորում </t>
  </si>
  <si>
    <t xml:space="preserve"> ՀՀ գյուղատնտեսությամբ զբաղվող տնտեսավարող սուբյեկտներ ընտրված համաձայն` ՀՀ կառավարության 07.03.2019թ. թիվ 184-Լ որոշմամբ հաստատված ծրագրի և ֆինանսական կառույցների կողմից հաստատված համապատասխան չափանիշների </t>
  </si>
  <si>
    <t>Համաշխարհային բանկի աջակցությամբ իրականացվող Տեղական տնտեսության և
 ենթակառուցվածքների զարգացման  ծրագրի շրջանակներում ՀՀ տարբեր մարզերում
 զբոսաշրջության հետ կապված ենթակառուցվածքների բարելավմանն ուղղված միջոցառումներ</t>
  </si>
  <si>
    <t>Հանրապետության գյուղատնտեսության ոլորտի տնտեսական զարգացումն ապահովող հիմնական ուղղությունների 2020-2030 թվականների ռազմավարություն</t>
  </si>
  <si>
    <t xml:space="preserve"> Ունենալ կայուն զարգացող, նորարարական, բարձր ավելացված արժեք ստեղծող, բնական պաշարների նկատմամբ հոգատար և շրջակա միջավայրի հետ ներդաշնակ, էկոլոգիապես մաքուր արտադրանք ստեղծող և գյուղում բնակվող մարդու բարեկեցությունը երաշխավորող գյուղատնտեսություն։</t>
  </si>
  <si>
    <t xml:space="preserve"> Գյուղատնտեսության ոլորտի արդյունավետության բարձրաում, ժամանակաից տեխնոլոգիաների ներդրում, արտահանման ծավալների և եկամուտների ավելացում</t>
  </si>
  <si>
    <t xml:space="preserve">2022 թվականին պետական աջակցության շրջանակում ՀՀ մարզերում կնքվել է հայտ՝ 51 շահառուի հետ  2096.3 հա ինտենսիվ այգի հիմնելու, 4 շահառուի հետ 50.2 հա կարկտապաշտպան ցանց տեղադրելու, 1 շահառուի հետ 3.182 հա ոչ բարձրարժեք մշակաբույսի ցանքատարածք հիմնելու և 23 շահառուի հետ 423.37 հա ոռոգման համակարգեր տեղադրելու նպատակով </t>
  </si>
  <si>
    <t>Ð³Û³ëï³ÝÇ Ð³Ýñ³å»ïáõÃÛáõÝáõÙ ÇÝï»ÝëÇí ³Û·»·áñÍáõÃÛ³Ý ½³ñ·³óÙ³Ý, ³ñ¹Ç³Ï³Ý ï»ËÝáÉá·Ç³Ý»ñÇ Ý»ñ¹ñÙ³Ý ¨ áã ³í³Ý¹³Ï³Ý µ³ñÓñ³ñÅ»ù Ùß³Ï³µáõÛë»ñÇ ³ñï³¹ñáõÃÛ³Ý ËÃ³ÝÙ³Ý Ýå³ï³Ïáí ëáõµëÇ¹³íáñáõÙ</t>
  </si>
  <si>
    <t>Հանրապետության գյուղատնտեսության ոլորտի տնտեսական զարգացումն ապահովող հիմնական ուղղությունների 2020-2030 թվականների ռազմավարություն(15 կետ),
 Ինտենսիվ այգեգործության զարգացման, արդիական տեխնոլոգիաների ներդրման և ոչ ավանդական բարձրարժեք մշակաբույսերի արտադրության աջակցությունը կնպաստի գյուղատնտեսության ոլորտի արդյունավետության բարձրացմանը, ժամանակաից տեխնոլոգիաների ներդրմանը, արտահանման ծավալների և եկամուտների ավելացմանը</t>
  </si>
  <si>
    <t>ինտենսիվ այգեգործության զարգացումը, արդիական տեխնոլոգիաների ներդրումը և ոչ ավանդական բարձրարժեք մշակաբույսերի արտադրությունը ուղղակիորեն նպաստում են գյուղատնտեսական արտադրանքի արտադրության ծավալների ավելացմանը, արդյունքում՝ ազդում պարենամթերքի ֆիզիկական հասանելիության ապահովման վրա։</t>
  </si>
  <si>
    <t xml:space="preserve"> Ինտենսիվ այգեգործության զարգացման, արդիական տեխնոլոգիաների ներդրման և ոչ ավանդական բարձրարժեք մշակաբույսերի արտադրության աջակցությունը հանգեցնում է գյուղատնտեսության կայուն զարգացմանը և ինտենսիվացման մակարդակի բարձրացմանը՝ ի շնորհիվ միավոր տարածքից մեծ ծավալի արտադրանքի ստացման, որը կնպաստի  արտադորղականության աճին և համախառն արտադրանքի ավելացման։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</si>
</sst>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_(* \(#,##0.00\);_(* &quot;-&quot;??_);_(@_)"/>
    <numFmt numFmtId="164" formatCode="#,##0.0_);\(#,##0.0\)"/>
    <numFmt numFmtId="165" formatCode="#,##0.0"/>
    <numFmt numFmtId="166" formatCode="_(* #,##0.0_);_(* \(#,##0.0\);_(* &quot;-&quot;??_);_(@_)"/>
    <numFmt numFmtId="167" formatCode="##,##0.0;\(##,##0.0\);\-"/>
    <numFmt numFmtId="168" formatCode="0.0"/>
    <numFmt numFmtId="169" formatCode="_-* #,##0.0_-;\-* #,##0.0_-;_-* &quot;-&quot;??_-;_-@_-"/>
    <numFmt numFmtId="170" formatCode="_-* #,##0.00_-;\-* #,##0.00_-;_-* &quot;-&quot;??_-;_-@_-"/>
    <numFmt numFmtId="171" formatCode="_-* #,##0.00_р_._-;\-* #,##0.00_р_._-;_-* &quot;-&quot;??_р_._-;_-@_-"/>
    <numFmt numFmtId="172" formatCode="_(* #,##0_);_(* \(#,##0\);_(* &quot;-&quot;??_);_(@_)"/>
    <numFmt numFmtId="173" formatCode="_-* #,##0.00\ _₽_-;\-* #,##0.00\ _₽_-;_-* &quot;-&quot;??\ _₽_-;_-@_-"/>
    <numFmt numFmtId="174" formatCode="_ * #,##0.00_)\ _ _ ;_ * \(#,##0.00\)\ _ _ ;_ * &quot;-&quot;??_)\ _ _ ;_ @_ "/>
    <numFmt numFmtId="175" formatCode="_-* #,##0.00\ _֏_-;\-* #,##0.00\ _֏_-;_-* &quot;-&quot;??\ _֏_-;_-@_-"/>
  </numFmts>
  <fonts count="89">
    <font>
      <sz val="11"/>
      <color theme="1"/>
      <name val="Calibri"/>
      <family val="2"/>
      <scheme val="minor"/>
    </font>
    <font>
      <b/>
      <sz val="12"/>
      <color theme="1"/>
      <name val="GHEA Grapalat"/>
      <family val="3"/>
    </font>
    <font>
      <sz val="8"/>
      <color rgb="FF000000"/>
      <name val="GHEA Grapalat"/>
      <family val="3"/>
    </font>
    <font>
      <i/>
      <sz val="8"/>
      <color rgb="FF000000"/>
      <name val="GHEA Grapalat"/>
      <family val="3"/>
    </font>
    <font>
      <i/>
      <sz val="8"/>
      <color theme="1"/>
      <name val="GHEA Grapalat"/>
      <family val="3"/>
    </font>
    <font>
      <b/>
      <sz val="8"/>
      <color theme="1"/>
      <name val="GHEA Grapalat"/>
      <family val="3"/>
    </font>
    <font>
      <sz val="8"/>
      <color rgb="FF000000"/>
      <name val="Courier New"/>
      <family val="3"/>
    </font>
    <font>
      <vertAlign val="superscript"/>
      <sz val="11"/>
      <color theme="1"/>
      <name val="Calibri"/>
      <family val="2"/>
      <scheme val="minor"/>
    </font>
    <font>
      <sz val="8"/>
      <color theme="1"/>
      <name val="GHEA Grapalat"/>
      <family val="3"/>
    </font>
    <font>
      <vertAlign val="superscript"/>
      <sz val="8"/>
      <color theme="1"/>
      <name val="GHEA Grapalat"/>
      <family val="3"/>
    </font>
    <font>
      <b/>
      <i/>
      <sz val="12"/>
      <color theme="1"/>
      <name val="GHEA Grapalat"/>
      <family val="3"/>
    </font>
    <font>
      <sz val="10"/>
      <color theme="1"/>
      <name val="GHEA Grapalat"/>
      <family val="3"/>
    </font>
    <font>
      <sz val="11"/>
      <color theme="1"/>
      <name val="GHEA Grapalat"/>
      <family val="3"/>
    </font>
    <font>
      <b/>
      <sz val="10"/>
      <color theme="1"/>
      <name val="GHEA Grapalat"/>
      <family val="3"/>
    </font>
    <font>
      <sz val="9"/>
      <color theme="1"/>
      <name val="GHEA Grapalat"/>
      <family val="3"/>
    </font>
    <font>
      <b/>
      <i/>
      <vertAlign val="superscript"/>
      <sz val="12"/>
      <color theme="1"/>
      <name val="GHEA Grapalat"/>
      <family val="3"/>
    </font>
    <font>
      <vertAlign val="superscript"/>
      <sz val="9"/>
      <color theme="1"/>
      <name val="GHEA Grapalat"/>
      <family val="3"/>
    </font>
    <font>
      <i/>
      <sz val="9"/>
      <color theme="1"/>
      <name val="GHEA Grapalat"/>
      <family val="3"/>
    </font>
    <font>
      <b/>
      <sz val="10"/>
      <color rgb="FF002060"/>
      <name val="GHEA Grapalat"/>
      <family val="3"/>
    </font>
    <font>
      <b/>
      <sz val="8"/>
      <color rgb="FF002060"/>
      <name val="GHEA Grapalat"/>
      <family val="3"/>
    </font>
    <font>
      <b/>
      <i/>
      <sz val="9"/>
      <color theme="1"/>
      <name val="GHEA Grapalat"/>
      <family val="3"/>
    </font>
    <font>
      <vertAlign val="superscript"/>
      <sz val="8"/>
      <color rgb="FF000000"/>
      <name val="GHEA Grapalat"/>
      <family val="3"/>
    </font>
    <font>
      <b/>
      <vertAlign val="superscript"/>
      <sz val="10"/>
      <color theme="1"/>
      <name val="GHEA Grapalat"/>
      <family val="3"/>
    </font>
    <font>
      <sz val="8"/>
      <name val="Calibri"/>
      <family val="2"/>
      <scheme val="minor"/>
    </font>
    <font>
      <sz val="8"/>
      <name val="GHEA Grapalat"/>
      <family val="3"/>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9C6500"/>
      <name val="Calibri"/>
      <family val="2"/>
      <scheme val="minor"/>
    </font>
    <font>
      <sz val="8"/>
      <name val="GHEA Grapalat"/>
      <family val="2"/>
    </font>
    <font>
      <i/>
      <sz val="8"/>
      <name val="GHEA Grapalat"/>
      <family val="3"/>
    </font>
    <font>
      <b/>
      <sz val="18"/>
      <color theme="3"/>
      <name val="Calibri Light"/>
      <family val="2"/>
      <scheme val="major"/>
    </font>
    <font>
      <sz val="11"/>
      <color theme="1"/>
      <name val="Calibri"/>
      <family val="2"/>
      <charset val="1"/>
      <scheme val="minor"/>
    </font>
    <font>
      <sz val="9"/>
      <name val="Verdana"/>
      <family val="2"/>
    </font>
    <font>
      <sz val="10"/>
      <color indexed="8"/>
      <name val="Arial"/>
      <family val="2"/>
    </font>
    <font>
      <sz val="10"/>
      <name val="Times Armenian"/>
      <family val="1"/>
    </font>
    <font>
      <sz val="10"/>
      <name val="Arial Armenian"/>
      <family val="2"/>
    </font>
    <font>
      <sz val="10"/>
      <name val="Arial"/>
      <family val="2"/>
    </font>
    <font>
      <sz val="10"/>
      <color rgb="FF9C6500"/>
      <name val="Calibri"/>
      <family val="2"/>
      <scheme val="minor"/>
    </font>
    <font>
      <i/>
      <sz val="9"/>
      <color rgb="FF000000"/>
      <name val="GHEA Grapalat"/>
      <family val="3"/>
    </font>
    <font>
      <i/>
      <sz val="8"/>
      <color theme="1"/>
      <name val="Arial LatArm"/>
      <family val="2"/>
    </font>
    <font>
      <sz val="9"/>
      <color rgb="FF000000"/>
      <name val="GHEA Grapalat"/>
      <family val="3"/>
    </font>
    <font>
      <sz val="11"/>
      <color rgb="FF000000"/>
      <name val="Calibri"/>
      <family val="2"/>
      <charset val="204"/>
    </font>
    <font>
      <u/>
      <sz val="11"/>
      <color theme="10"/>
      <name val="Calibri"/>
      <family val="2"/>
      <charset val="1"/>
    </font>
    <font>
      <sz val="10"/>
      <color indexed="8"/>
      <name val="MS Sans Serif"/>
      <family val="2"/>
      <charset val="204"/>
    </font>
    <font>
      <sz val="10"/>
      <color rgb="FF000000"/>
      <name val="Times New Roman"/>
      <family val="1"/>
    </font>
    <font>
      <sz val="8"/>
      <name val="Arial Armenian"/>
      <family val="2"/>
      <charset val="204"/>
    </font>
    <font>
      <sz val="11"/>
      <color indexed="8"/>
      <name val="Calibri"/>
      <family val="2"/>
    </font>
    <font>
      <sz val="12"/>
      <color indexed="8"/>
      <name val="Times Armenian"/>
      <family val="2"/>
    </font>
    <font>
      <sz val="10"/>
      <name val="Arial"/>
      <family val="2"/>
      <charset val="204"/>
    </font>
    <font>
      <sz val="10"/>
      <color indexed="8"/>
      <name val="MS Sans Serif"/>
      <family val="2"/>
    </font>
    <font>
      <sz val="11"/>
      <color theme="1"/>
      <name val="Times Armenian"/>
      <family val="2"/>
    </font>
    <font>
      <sz val="12"/>
      <color theme="1"/>
      <name val="Times Armenian"/>
      <family val="2"/>
    </font>
    <font>
      <i/>
      <sz val="10"/>
      <color theme="1"/>
      <name val="GHEA Grapalat"/>
      <family val="3"/>
    </font>
    <font>
      <i/>
      <sz val="10"/>
      <color rgb="FF000000"/>
      <name val="GHEA Grapalat"/>
      <family val="3"/>
    </font>
    <font>
      <i/>
      <vertAlign val="superscript"/>
      <sz val="13"/>
      <color theme="1"/>
      <name val="GHEA Grapalat"/>
      <family val="3"/>
    </font>
    <font>
      <sz val="11"/>
      <color rgb="FF000000"/>
      <name val="Courier New"/>
      <family val="3"/>
    </font>
    <font>
      <sz val="11"/>
      <color rgb="FF000000"/>
      <name val="GHEA Grapalat"/>
      <family val="3"/>
    </font>
    <font>
      <vertAlign val="superscript"/>
      <sz val="11"/>
      <color rgb="FF000000"/>
      <name val="GHEA Grapalat"/>
      <family val="3"/>
    </font>
    <font>
      <b/>
      <i/>
      <sz val="8"/>
      <color theme="1"/>
      <name val="GHEA Grapalat"/>
      <family val="3"/>
    </font>
    <font>
      <vertAlign val="superscript"/>
      <sz val="11"/>
      <color theme="1"/>
      <name val="GHEA Grapalat"/>
      <family val="3"/>
    </font>
    <font>
      <i/>
      <sz val="11"/>
      <color theme="1"/>
      <name val="GHEA Grapalat"/>
      <family val="3"/>
    </font>
    <font>
      <sz val="8"/>
      <color theme="1"/>
      <name val="Calibri"/>
      <family val="2"/>
      <scheme val="minor"/>
    </font>
    <font>
      <b/>
      <sz val="10"/>
      <name val="GHEA Grapalat"/>
      <family val="3"/>
    </font>
    <font>
      <i/>
      <sz val="11"/>
      <color theme="1"/>
      <name val="Calibri"/>
      <family val="2"/>
      <scheme val="minor"/>
    </font>
    <font>
      <i/>
      <sz val="8"/>
      <color rgb="FF000000"/>
      <name val="Courier New"/>
      <family val="3"/>
    </font>
    <font>
      <vertAlign val="superscript"/>
      <sz val="10"/>
      <color theme="1"/>
      <name val="GHEA Grapalat"/>
      <family val="3"/>
    </font>
    <font>
      <b/>
      <sz val="12"/>
      <color theme="1"/>
      <name val="Calibri"/>
      <family val="2"/>
      <scheme val="minor"/>
    </font>
    <font>
      <b/>
      <i/>
      <sz val="11"/>
      <color theme="1"/>
      <name val="Calibri"/>
      <family val="2"/>
      <scheme val="minor"/>
    </font>
    <font>
      <i/>
      <sz val="8"/>
      <name val="GHEA Grapalat"/>
      <family val="2"/>
    </font>
    <font>
      <sz val="10"/>
      <color theme="1"/>
      <name val="Calibri"/>
      <family val="2"/>
      <scheme val="minor"/>
    </font>
    <font>
      <sz val="10"/>
      <color theme="1"/>
      <name val="Calibri"/>
      <family val="2"/>
    </font>
    <font>
      <sz val="8"/>
      <color rgb="FFFF0000"/>
      <name val="GHEA Grapalat"/>
      <family val="3"/>
    </font>
    <font>
      <sz val="9"/>
      <color theme="1"/>
      <name val="Calibri"/>
      <family val="2"/>
      <scheme val="minor"/>
    </font>
    <font>
      <sz val="9"/>
      <color theme="1"/>
      <name val="Grapalat"/>
    </font>
    <font>
      <i/>
      <sz val="10"/>
      <color theme="3"/>
      <name val="Arial Armenian"/>
      <family val="2"/>
    </font>
  </fonts>
  <fills count="47">
    <fill>
      <patternFill patternType="none"/>
    </fill>
    <fill>
      <patternFill patternType="gray125"/>
    </fill>
    <fill>
      <patternFill patternType="solid">
        <fgColor rgb="FFD9D9D9"/>
        <bgColor indexed="64"/>
      </patternFill>
    </fill>
    <fill>
      <patternFill patternType="solid">
        <fgColor theme="2" tint="-9.9978637043366805E-2"/>
        <bgColor indexed="64"/>
      </patternFill>
    </fill>
    <fill>
      <patternFill patternType="solid">
        <fgColor theme="0"/>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2" tint="-9.9948118533890809E-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2CC"/>
        <bgColor rgb="FFFFF2CC"/>
      </patternFill>
    </fill>
    <fill>
      <patternFill patternType="solid">
        <fgColor theme="0" tint="-0.249977111117893"/>
        <bgColor indexed="64"/>
      </patternFill>
    </fill>
    <fill>
      <patternFill patternType="solid">
        <fgColor rgb="FFFFFFFF"/>
        <bgColor indexed="64"/>
      </patternFill>
    </fill>
  </fills>
  <borders count="3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diagonal/>
    </border>
    <border>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style="thick">
        <color indexed="64"/>
      </left>
      <right/>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0000"/>
      </left>
      <right style="thin">
        <color rgb="FF000000"/>
      </right>
      <top style="thin">
        <color rgb="FF000000"/>
      </top>
      <bottom style="thin">
        <color rgb="FF000000"/>
      </bottom>
      <diagonal/>
    </border>
    <border>
      <left/>
      <right style="thin">
        <color indexed="64"/>
      </right>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s>
  <cellStyleXfs count="438">
    <xf numFmtId="0" fontId="0" fillId="0" borderId="0"/>
    <xf numFmtId="43" fontId="25" fillId="0" borderId="0" applyFont="0" applyFill="0" applyBorder="0" applyAlignment="0" applyProtection="0"/>
    <xf numFmtId="0" fontId="26" fillId="0" borderId="0" applyNumberFormat="0" applyFill="0" applyBorder="0" applyAlignment="0" applyProtection="0"/>
    <xf numFmtId="0" fontId="27" fillId="0" borderId="26" applyNumberFormat="0" applyFill="0" applyAlignment="0" applyProtection="0"/>
    <xf numFmtId="0" fontId="28" fillId="0" borderId="27" applyNumberFormat="0" applyFill="0" applyAlignment="0" applyProtection="0"/>
    <xf numFmtId="0" fontId="29" fillId="0" borderId="28" applyNumberFormat="0" applyFill="0" applyAlignment="0" applyProtection="0"/>
    <xf numFmtId="0" fontId="29" fillId="0" borderId="0" applyNumberFormat="0" applyFill="0" applyBorder="0" applyAlignment="0" applyProtection="0"/>
    <xf numFmtId="0" fontId="30" fillId="13" borderId="0" applyNumberFormat="0" applyBorder="0" applyAlignment="0" applyProtection="0"/>
    <xf numFmtId="0" fontId="31" fillId="14" borderId="0" applyNumberFormat="0" applyBorder="0" applyAlignment="0" applyProtection="0"/>
    <xf numFmtId="0" fontId="32" fillId="16" borderId="29" applyNumberFormat="0" applyAlignment="0" applyProtection="0"/>
    <xf numFmtId="0" fontId="33" fillId="17" borderId="30" applyNumberFormat="0" applyAlignment="0" applyProtection="0"/>
    <xf numFmtId="0" fontId="34" fillId="17" borderId="29" applyNumberFormat="0" applyAlignment="0" applyProtection="0"/>
    <xf numFmtId="0" fontId="35" fillId="0" borderId="31" applyNumberFormat="0" applyFill="0" applyAlignment="0" applyProtection="0"/>
    <xf numFmtId="0" fontId="36" fillId="18" borderId="32" applyNumberFormat="0" applyAlignment="0" applyProtection="0"/>
    <xf numFmtId="0" fontId="37" fillId="0" borderId="0" applyNumberFormat="0" applyFill="0" applyBorder="0" applyAlignment="0" applyProtection="0"/>
    <xf numFmtId="0" fontId="25" fillId="19" borderId="33" applyNumberFormat="0" applyFont="0" applyAlignment="0" applyProtection="0"/>
    <xf numFmtId="0" fontId="38" fillId="0" borderId="0" applyNumberFormat="0" applyFill="0" applyBorder="0" applyAlignment="0" applyProtection="0"/>
    <xf numFmtId="0" fontId="39" fillId="0" borderId="34" applyNumberFormat="0" applyFill="0" applyAlignment="0" applyProtection="0"/>
    <xf numFmtId="0" fontId="40"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40"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40" fillId="28"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40" fillId="32" borderId="0" applyNumberFormat="0" applyBorder="0" applyAlignment="0" applyProtection="0"/>
    <xf numFmtId="0" fontId="25" fillId="33" borderId="0" applyNumberFormat="0" applyBorder="0" applyAlignment="0" applyProtection="0"/>
    <xf numFmtId="0" fontId="25" fillId="34" borderId="0" applyNumberFormat="0" applyBorder="0" applyAlignment="0" applyProtection="0"/>
    <xf numFmtId="0" fontId="40" fillId="36"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40" fillId="40" borderId="0" applyNumberFormat="0" applyBorder="0" applyAlignment="0" applyProtection="0"/>
    <xf numFmtId="0" fontId="25" fillId="41" borderId="0" applyNumberFormat="0" applyBorder="0" applyAlignment="0" applyProtection="0"/>
    <xf numFmtId="0" fontId="25" fillId="42" borderId="0" applyNumberFormat="0" applyBorder="0" applyAlignment="0" applyProtection="0"/>
    <xf numFmtId="0" fontId="25" fillId="0" borderId="0"/>
    <xf numFmtId="0" fontId="41" fillId="15" borderId="0" applyNumberFormat="0" applyBorder="0" applyAlignment="0" applyProtection="0"/>
    <xf numFmtId="0" fontId="40" fillId="23" borderId="0" applyNumberFormat="0" applyBorder="0" applyAlignment="0" applyProtection="0"/>
    <xf numFmtId="0" fontId="40" fillId="27" borderId="0" applyNumberFormat="0" applyBorder="0" applyAlignment="0" applyProtection="0"/>
    <xf numFmtId="0" fontId="40" fillId="31" borderId="0" applyNumberFormat="0" applyBorder="0" applyAlignment="0" applyProtection="0"/>
    <xf numFmtId="0" fontId="40" fillId="35" borderId="0" applyNumberFormat="0" applyBorder="0" applyAlignment="0" applyProtection="0"/>
    <xf numFmtId="0" fontId="40" fillId="39" borderId="0" applyNumberFormat="0" applyBorder="0" applyAlignment="0" applyProtection="0"/>
    <xf numFmtId="0" fontId="40" fillId="43" borderId="0" applyNumberFormat="0" applyBorder="0" applyAlignment="0" applyProtection="0"/>
    <xf numFmtId="0" fontId="42" fillId="0" borderId="0">
      <alignment horizontal="left" vertical="top" wrapText="1"/>
    </xf>
    <xf numFmtId="167" fontId="42" fillId="0" borderId="0" applyFill="0" applyBorder="0" applyProtection="0">
      <alignment horizontal="right" vertical="top"/>
    </xf>
    <xf numFmtId="0" fontId="25" fillId="19" borderId="33" applyNumberFormat="0" applyFont="0" applyAlignment="0" applyProtection="0"/>
    <xf numFmtId="0" fontId="25" fillId="21" borderId="0" applyNumberFormat="0" applyBorder="0" applyAlignment="0" applyProtection="0"/>
    <xf numFmtId="0" fontId="25" fillId="22"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25" fillId="33" borderId="0" applyNumberFormat="0" applyBorder="0" applyAlignment="0" applyProtection="0"/>
    <xf numFmtId="0" fontId="25" fillId="34"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41" borderId="0" applyNumberFormat="0" applyBorder="0" applyAlignment="0" applyProtection="0"/>
    <xf numFmtId="0" fontId="25" fillId="42" borderId="0" applyNumberFormat="0" applyBorder="0" applyAlignment="0" applyProtection="0"/>
    <xf numFmtId="170" fontId="25" fillId="0" borderId="0" applyFont="0" applyFill="0" applyBorder="0" applyAlignment="0" applyProtection="0"/>
    <xf numFmtId="0" fontId="44" fillId="0" borderId="0" applyNumberFormat="0" applyFill="0" applyBorder="0" applyAlignment="0" applyProtection="0"/>
    <xf numFmtId="0" fontId="51" fillId="15" borderId="0" applyNumberFormat="0" applyBorder="0" applyAlignment="0" applyProtection="0"/>
    <xf numFmtId="170" fontId="46" fillId="0" borderId="0" applyFont="0" applyFill="0" applyBorder="0" applyAlignment="0" applyProtection="0"/>
    <xf numFmtId="170" fontId="48" fillId="0" borderId="0" applyFont="0" applyFill="0" applyBorder="0" applyAlignment="0" applyProtection="0"/>
    <xf numFmtId="0" fontId="47" fillId="0" borderId="0"/>
    <xf numFmtId="0" fontId="45" fillId="0" borderId="0"/>
    <xf numFmtId="0" fontId="47" fillId="0" borderId="0"/>
    <xf numFmtId="170" fontId="47" fillId="0" borderId="0" applyFont="0" applyFill="0" applyBorder="0" applyAlignment="0" applyProtection="0"/>
    <xf numFmtId="0" fontId="49" fillId="0" borderId="0"/>
    <xf numFmtId="170" fontId="48" fillId="0" borderId="0" applyFont="0" applyFill="0" applyBorder="0" applyAlignment="0" applyProtection="0"/>
    <xf numFmtId="170" fontId="49" fillId="0" borderId="0" applyFont="0" applyFill="0" applyBorder="0" applyAlignment="0" applyProtection="0"/>
    <xf numFmtId="0" fontId="45" fillId="0" borderId="0"/>
    <xf numFmtId="170" fontId="48" fillId="0" borderId="0" applyFont="0" applyFill="0" applyBorder="0" applyAlignment="0" applyProtection="0"/>
    <xf numFmtId="0" fontId="48" fillId="0" borderId="0"/>
    <xf numFmtId="170" fontId="46" fillId="0" borderId="0" applyFont="0" applyFill="0" applyBorder="0" applyAlignment="0" applyProtection="0"/>
    <xf numFmtId="0" fontId="50" fillId="0" borderId="0"/>
    <xf numFmtId="171" fontId="50" fillId="0" borderId="0" applyFont="0" applyFill="0" applyBorder="0" applyAlignment="0" applyProtection="0"/>
    <xf numFmtId="9" fontId="47" fillId="0" borderId="0" applyFont="0" applyFill="0" applyBorder="0" applyAlignment="0" applyProtection="0"/>
    <xf numFmtId="0" fontId="25" fillId="0" borderId="0"/>
    <xf numFmtId="0" fontId="25" fillId="0" borderId="0"/>
    <xf numFmtId="43" fontId="46" fillId="0" borderId="0" applyFont="0" applyFill="0" applyBorder="0" applyAlignment="0" applyProtection="0"/>
    <xf numFmtId="43" fontId="25" fillId="0" borderId="0" applyFont="0" applyFill="0" applyBorder="0" applyAlignment="0" applyProtection="0"/>
    <xf numFmtId="0" fontId="41" fillId="15" borderId="0" applyNumberFormat="0" applyBorder="0" applyAlignment="0" applyProtection="0"/>
    <xf numFmtId="0" fontId="40" fillId="23" borderId="0" applyNumberFormat="0" applyBorder="0" applyAlignment="0" applyProtection="0"/>
    <xf numFmtId="0" fontId="40" fillId="27" borderId="0" applyNumberFormat="0" applyBorder="0" applyAlignment="0" applyProtection="0"/>
    <xf numFmtId="0" fontId="40" fillId="31" borderId="0" applyNumberFormat="0" applyBorder="0" applyAlignment="0" applyProtection="0"/>
    <xf numFmtId="0" fontId="40" fillId="35" borderId="0" applyNumberFormat="0" applyBorder="0" applyAlignment="0" applyProtection="0"/>
    <xf numFmtId="0" fontId="40" fillId="39" borderId="0" applyNumberFormat="0" applyBorder="0" applyAlignment="0" applyProtection="0"/>
    <xf numFmtId="0" fontId="40" fillId="43" borderId="0" applyNumberFormat="0" applyBorder="0" applyAlignment="0" applyProtection="0"/>
    <xf numFmtId="0" fontId="24" fillId="0" borderId="0"/>
    <xf numFmtId="9" fontId="24" fillId="0" borderId="0" applyFont="0" applyFill="0" applyBorder="0" applyAlignment="0" applyProtection="0"/>
    <xf numFmtId="0" fontId="50" fillId="0" borderId="0"/>
    <xf numFmtId="43" fontId="50" fillId="0" borderId="0" applyFont="0" applyFill="0" applyBorder="0" applyAlignment="0" applyProtection="0"/>
    <xf numFmtId="43" fontId="45" fillId="0" borderId="0" applyFont="0" applyFill="0" applyBorder="0" applyAlignment="0" applyProtection="0"/>
    <xf numFmtId="0" fontId="50" fillId="0" borderId="0"/>
    <xf numFmtId="9" fontId="24" fillId="0" borderId="0" applyFont="0" applyFill="0" applyBorder="0" applyAlignment="0" applyProtection="0"/>
    <xf numFmtId="0" fontId="25" fillId="0" borderId="0"/>
    <xf numFmtId="0" fontId="25" fillId="0" borderId="0"/>
    <xf numFmtId="0" fontId="45" fillId="0" borderId="0"/>
    <xf numFmtId="43" fontId="25" fillId="0" borderId="0" applyFont="0" applyFill="0" applyBorder="0" applyAlignment="0" applyProtection="0"/>
    <xf numFmtId="0" fontId="50" fillId="0" borderId="0"/>
    <xf numFmtId="0" fontId="24" fillId="0" borderId="0"/>
    <xf numFmtId="43" fontId="50" fillId="0" borderId="0" applyFont="0" applyFill="0" applyBorder="0" applyAlignment="0" applyProtection="0"/>
    <xf numFmtId="43" fontId="45" fillId="0" borderId="0" applyFont="0" applyFill="0" applyBorder="0" applyAlignment="0" applyProtection="0"/>
    <xf numFmtId="0" fontId="25" fillId="0" borderId="0"/>
    <xf numFmtId="43" fontId="25" fillId="0" borderId="0" applyFont="0" applyFill="0" applyBorder="0" applyAlignment="0" applyProtection="0"/>
    <xf numFmtId="0" fontId="55" fillId="0" borderId="0"/>
    <xf numFmtId="43" fontId="49" fillId="0" borderId="0" applyFont="0" applyFill="0" applyBorder="0" applyAlignment="0" applyProtection="0"/>
    <xf numFmtId="0" fontId="50" fillId="0" borderId="0"/>
    <xf numFmtId="43" fontId="50" fillId="0" borderId="0" applyFont="0" applyFill="0" applyBorder="0" applyAlignment="0" applyProtection="0"/>
    <xf numFmtId="0" fontId="25" fillId="0" borderId="0"/>
    <xf numFmtId="43" fontId="25" fillId="0" borderId="0" applyFont="0" applyFill="0" applyBorder="0" applyAlignment="0" applyProtection="0"/>
    <xf numFmtId="0" fontId="50" fillId="0" borderId="0"/>
    <xf numFmtId="43" fontId="50" fillId="0" borderId="0" applyFont="0" applyFill="0" applyBorder="0" applyAlignment="0" applyProtection="0"/>
    <xf numFmtId="0" fontId="56" fillId="0" borderId="0" applyNumberFormat="0" applyFill="0" applyBorder="0" applyAlignment="0" applyProtection="0">
      <alignment vertical="top"/>
      <protection locked="0"/>
    </xf>
    <xf numFmtId="0" fontId="45" fillId="0" borderId="0"/>
    <xf numFmtId="9" fontId="50"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50" fillId="0" borderId="0"/>
    <xf numFmtId="43" fontId="50" fillId="0" borderId="0" applyFont="0" applyFill="0" applyBorder="0" applyAlignment="0" applyProtection="0"/>
    <xf numFmtId="9" fontId="50" fillId="0" borderId="0" applyFont="0" applyFill="0" applyBorder="0" applyAlignment="0" applyProtection="0"/>
    <xf numFmtId="0" fontId="57" fillId="0" borderId="0"/>
    <xf numFmtId="170" fontId="45" fillId="0" borderId="0" applyFont="0" applyFill="0" applyBorder="0" applyAlignment="0" applyProtection="0"/>
    <xf numFmtId="0" fontId="57" fillId="0" borderId="0"/>
    <xf numFmtId="0" fontId="25" fillId="0" borderId="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173" fontId="50" fillId="0" borderId="0" applyFont="0" applyFill="0" applyBorder="0" applyAlignment="0" applyProtection="0"/>
    <xf numFmtId="173" fontId="45" fillId="0" borderId="0" applyFont="0" applyFill="0" applyBorder="0" applyAlignment="0" applyProtection="0"/>
    <xf numFmtId="173" fontId="25" fillId="0" borderId="0" applyFont="0" applyFill="0" applyBorder="0" applyAlignment="0" applyProtection="0"/>
    <xf numFmtId="173" fontId="50" fillId="0" borderId="0" applyFont="0" applyFill="0" applyBorder="0" applyAlignment="0" applyProtection="0"/>
    <xf numFmtId="173" fontId="45" fillId="0" borderId="0" applyFont="0" applyFill="0" applyBorder="0" applyAlignment="0" applyProtection="0"/>
    <xf numFmtId="173" fontId="25" fillId="0" borderId="0" applyFont="0" applyFill="0" applyBorder="0" applyAlignment="0" applyProtection="0"/>
    <xf numFmtId="173" fontId="49" fillId="0" borderId="0" applyFont="0" applyFill="0" applyBorder="0" applyAlignment="0" applyProtection="0"/>
    <xf numFmtId="173" fontId="50" fillId="0" borderId="0" applyFont="0" applyFill="0" applyBorder="0" applyAlignment="0" applyProtection="0"/>
    <xf numFmtId="173" fontId="25" fillId="0" borderId="0" applyFont="0" applyFill="0" applyBorder="0" applyAlignment="0" applyProtection="0"/>
    <xf numFmtId="173" fontId="50"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50"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9" fontId="45" fillId="0" borderId="0" applyFont="0" applyFill="0" applyBorder="0" applyAlignment="0" applyProtection="0"/>
    <xf numFmtId="0" fontId="25" fillId="0" borderId="0"/>
    <xf numFmtId="0" fontId="25" fillId="0" borderId="0"/>
    <xf numFmtId="0" fontId="25" fillId="0" borderId="0"/>
    <xf numFmtId="43" fontId="25" fillId="0" borderId="0" applyFont="0" applyFill="0" applyBorder="0" applyAlignment="0" applyProtection="0"/>
    <xf numFmtId="0" fontId="58" fillId="0" borderId="0"/>
    <xf numFmtId="0" fontId="50" fillId="0" borderId="0"/>
    <xf numFmtId="0" fontId="50" fillId="0" borderId="0"/>
    <xf numFmtId="0" fontId="40" fillId="20" borderId="0" applyNumberFormat="0" applyBorder="0" applyAlignment="0" applyProtection="0"/>
    <xf numFmtId="0" fontId="40" fillId="24" borderId="0" applyNumberFormat="0" applyBorder="0" applyAlignment="0" applyProtection="0"/>
    <xf numFmtId="0" fontId="40" fillId="28" borderId="0" applyNumberFormat="0" applyBorder="0" applyAlignment="0" applyProtection="0"/>
    <xf numFmtId="0" fontId="40" fillId="32" borderId="0" applyNumberFormat="0" applyBorder="0" applyAlignment="0" applyProtection="0"/>
    <xf numFmtId="0" fontId="40" fillId="36" borderId="0" applyNumberFormat="0" applyBorder="0" applyAlignment="0" applyProtection="0"/>
    <xf numFmtId="0" fontId="40" fillId="40" borderId="0" applyNumberFormat="0" applyBorder="0" applyAlignment="0" applyProtection="0"/>
    <xf numFmtId="0" fontId="31" fillId="14" borderId="0" applyNumberFormat="0" applyBorder="0" applyAlignment="0" applyProtection="0"/>
    <xf numFmtId="0" fontId="34" fillId="17" borderId="29" applyNumberFormat="0" applyAlignment="0" applyProtection="0"/>
    <xf numFmtId="0" fontId="36" fillId="18" borderId="32" applyNumberFormat="0" applyAlignment="0" applyProtection="0"/>
    <xf numFmtId="43" fontId="5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9" fillId="0" borderId="0" applyFont="0" applyFill="0" applyBorder="0" applyAlignment="0" applyProtection="0"/>
    <xf numFmtId="43" fontId="50"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1" fontId="50"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61" fillId="0" borderId="0" applyFont="0" applyFill="0" applyBorder="0" applyAlignment="0" applyProtection="0"/>
    <xf numFmtId="43" fontId="25" fillId="0" borderId="0" applyFont="0" applyFill="0" applyBorder="0" applyAlignment="0" applyProtection="0"/>
    <xf numFmtId="43" fontId="42" fillId="0" borderId="0" applyFont="0" applyFill="0" applyBorder="0" applyAlignment="0" applyProtection="0">
      <alignment horizontal="left" vertical="top" wrapText="1"/>
    </xf>
    <xf numFmtId="174" fontId="60"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38" fillId="0" borderId="0" applyNumberFormat="0" applyFill="0" applyBorder="0" applyAlignment="0" applyProtection="0"/>
    <xf numFmtId="0" fontId="30" fillId="13" borderId="0" applyNumberFormat="0" applyBorder="0" applyAlignment="0" applyProtection="0"/>
    <xf numFmtId="0" fontId="27" fillId="0" borderId="26" applyNumberFormat="0" applyFill="0" applyAlignment="0" applyProtection="0"/>
    <xf numFmtId="0" fontId="28" fillId="0" borderId="27" applyNumberFormat="0" applyFill="0" applyAlignment="0" applyProtection="0"/>
    <xf numFmtId="0" fontId="29" fillId="0" borderId="28" applyNumberFormat="0" applyFill="0" applyAlignment="0" applyProtection="0"/>
    <xf numFmtId="0" fontId="29" fillId="0" borderId="0" applyNumberFormat="0" applyFill="0" applyBorder="0" applyAlignment="0" applyProtection="0"/>
    <xf numFmtId="0" fontId="32" fillId="16" borderId="29" applyNumberFormat="0" applyAlignment="0" applyProtection="0"/>
    <xf numFmtId="0" fontId="35" fillId="0" borderId="31" applyNumberFormat="0" applyFill="0" applyAlignment="0" applyProtection="0"/>
    <xf numFmtId="0" fontId="41" fillId="15" borderId="0" applyNumberFormat="0" applyBorder="0" applyAlignment="0" applyProtection="0"/>
    <xf numFmtId="0" fontId="41" fillId="15" borderId="0" applyNumberFormat="0" applyBorder="0" applyAlignment="0" applyProtection="0"/>
    <xf numFmtId="0" fontId="51" fillId="15" borderId="0" applyNumberFormat="0" applyBorder="0" applyAlignment="0" applyProtection="0"/>
    <xf numFmtId="0" fontId="25" fillId="0" borderId="0"/>
    <xf numFmtId="0" fontId="48" fillId="0" borderId="0"/>
    <xf numFmtId="0" fontId="48" fillId="0" borderId="0"/>
    <xf numFmtId="0" fontId="60" fillId="0" borderId="0"/>
    <xf numFmtId="0" fontId="50" fillId="0" borderId="0"/>
    <xf numFmtId="0" fontId="50" fillId="0" borderId="0"/>
    <xf numFmtId="0" fontId="59" fillId="0" borderId="0">
      <alignment horizontal="left"/>
    </xf>
    <xf numFmtId="0" fontId="62" fillId="0" borderId="0"/>
    <xf numFmtId="0" fontId="48" fillId="0" borderId="0"/>
    <xf numFmtId="0" fontId="48" fillId="0" borderId="0"/>
    <xf numFmtId="0" fontId="64" fillId="0" borderId="0"/>
    <xf numFmtId="0" fontId="49" fillId="0" borderId="0"/>
    <xf numFmtId="0" fontId="25" fillId="0" borderId="0"/>
    <xf numFmtId="0" fontId="42" fillId="0" borderId="0">
      <alignment horizontal="left" vertical="top" wrapText="1"/>
    </xf>
    <xf numFmtId="0" fontId="65" fillId="0" borderId="0"/>
    <xf numFmtId="0" fontId="42" fillId="0" borderId="0">
      <alignment horizontal="left" vertical="top" wrapText="1"/>
    </xf>
    <xf numFmtId="0" fontId="50" fillId="0" borderId="0"/>
    <xf numFmtId="0" fontId="50" fillId="0" borderId="0"/>
    <xf numFmtId="0" fontId="60" fillId="19" borderId="33" applyNumberFormat="0" applyFont="0" applyAlignment="0" applyProtection="0"/>
    <xf numFmtId="0" fontId="33" fillId="17" borderId="30" applyNumberFormat="0" applyAlignment="0" applyProtection="0"/>
    <xf numFmtId="9" fontId="48" fillId="0" borderId="0" applyFont="0" applyFill="0" applyBorder="0" applyAlignment="0" applyProtection="0"/>
    <xf numFmtId="9" fontId="49" fillId="0" borderId="0" applyFont="0" applyFill="0" applyBorder="0" applyAlignment="0" applyProtection="0"/>
    <xf numFmtId="0" fontId="49" fillId="0" borderId="0" applyNumberFormat="0" applyFill="0" applyBorder="0" applyAlignment="0" applyProtection="0"/>
    <xf numFmtId="0" fontId="63" fillId="0" borderId="0"/>
    <xf numFmtId="0" fontId="39" fillId="0" borderId="34" applyNumberFormat="0" applyFill="0" applyAlignment="0" applyProtection="0"/>
    <xf numFmtId="0" fontId="37" fillId="0" borderId="0" applyNumberForma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9" fontId="48" fillId="0" borderId="0" applyFont="0" applyFill="0" applyBorder="0" applyAlignment="0" applyProtection="0"/>
    <xf numFmtId="0" fontId="25" fillId="0" borderId="0"/>
    <xf numFmtId="43" fontId="25" fillId="0" borderId="0" applyFont="0" applyFill="0" applyBorder="0" applyAlignment="0" applyProtection="0"/>
    <xf numFmtId="43" fontId="45" fillId="0" borderId="0" applyFont="0" applyFill="0" applyBorder="0" applyAlignment="0" applyProtection="0"/>
    <xf numFmtId="0" fontId="25" fillId="0" borderId="0"/>
    <xf numFmtId="43" fontId="46" fillId="0" borderId="0" applyFont="0" applyFill="0" applyBorder="0" applyAlignment="0" applyProtection="0"/>
    <xf numFmtId="9" fontId="47" fillId="0" borderId="0" applyFont="0" applyFill="0" applyBorder="0" applyAlignment="0" applyProtection="0"/>
    <xf numFmtId="43" fontId="25" fillId="0" borderId="0" applyFont="0" applyFill="0" applyBorder="0" applyAlignment="0" applyProtection="0"/>
    <xf numFmtId="43" fontId="46" fillId="0" borderId="0" applyFont="0" applyFill="0" applyBorder="0" applyAlignment="0" applyProtection="0"/>
    <xf numFmtId="0" fontId="44" fillId="0" borderId="0" applyNumberFormat="0" applyFill="0" applyBorder="0" applyAlignment="0" applyProtection="0"/>
    <xf numFmtId="0" fontId="41" fillId="15" borderId="0" applyNumberFormat="0" applyBorder="0" applyAlignment="0" applyProtection="0"/>
    <xf numFmtId="0" fontId="40" fillId="23" borderId="0" applyNumberFormat="0" applyBorder="0" applyAlignment="0" applyProtection="0"/>
    <xf numFmtId="0" fontId="40" fillId="27" borderId="0" applyNumberFormat="0" applyBorder="0" applyAlignment="0" applyProtection="0"/>
    <xf numFmtId="0" fontId="40" fillId="31" borderId="0" applyNumberFormat="0" applyBorder="0" applyAlignment="0" applyProtection="0"/>
    <xf numFmtId="0" fontId="40" fillId="35" borderId="0" applyNumberFormat="0" applyBorder="0" applyAlignment="0" applyProtection="0"/>
    <xf numFmtId="0" fontId="40" fillId="39" borderId="0" applyNumberFormat="0" applyBorder="0" applyAlignment="0" applyProtection="0"/>
    <xf numFmtId="0" fontId="40" fillId="43" borderId="0" applyNumberFormat="0" applyBorder="0" applyAlignment="0" applyProtection="0"/>
    <xf numFmtId="0" fontId="42" fillId="0" borderId="0">
      <alignment horizontal="left" vertical="top" wrapText="1"/>
    </xf>
    <xf numFmtId="43" fontId="25" fillId="0" borderId="0" applyFont="0" applyFill="0" applyBorder="0" applyAlignment="0" applyProtection="0"/>
    <xf numFmtId="0" fontId="25" fillId="19" borderId="33" applyNumberFormat="0" applyFont="0" applyAlignment="0" applyProtection="0"/>
    <xf numFmtId="0" fontId="25" fillId="0" borderId="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cellStyleXfs>
  <cellXfs count="462">
    <xf numFmtId="0" fontId="0" fillId="0" borderId="0" xfId="0"/>
    <xf numFmtId="0" fontId="13" fillId="0" borderId="0" xfId="0" applyFont="1" applyAlignment="1">
      <alignment vertical="center"/>
    </xf>
    <xf numFmtId="0" fontId="2" fillId="4" borderId="0" xfId="0" applyFont="1" applyFill="1" applyAlignment="1">
      <alignment horizontal="center" vertical="center" wrapText="1"/>
    </xf>
    <xf numFmtId="0" fontId="4" fillId="0" borderId="0" xfId="0" applyFont="1" applyAlignment="1">
      <alignment horizontal="center" vertical="center" wrapText="1"/>
    </xf>
    <xf numFmtId="0" fontId="0" fillId="0" borderId="0" xfId="0" applyAlignment="1">
      <alignment horizontal="left"/>
    </xf>
    <xf numFmtId="0" fontId="8" fillId="0" borderId="0" xfId="0" applyFont="1"/>
    <xf numFmtId="0" fontId="17" fillId="0" borderId="0" xfId="0" applyFont="1" applyAlignment="1">
      <alignment vertical="center"/>
    </xf>
    <xf numFmtId="0" fontId="14" fillId="0" borderId="0" xfId="0" applyFont="1" applyAlignment="1">
      <alignment vertical="center" wrapText="1"/>
    </xf>
    <xf numFmtId="49" fontId="2" fillId="2" borderId="1" xfId="0" applyNumberFormat="1" applyFont="1" applyFill="1" applyBorder="1" applyAlignment="1">
      <alignment horizontal="center" vertical="center" wrapText="1"/>
    </xf>
    <xf numFmtId="0" fontId="8" fillId="2" borderId="1" xfId="0" applyFont="1" applyFill="1" applyBorder="1" applyAlignment="1">
      <alignment horizontal="center" vertical="center" textRotation="90" wrapText="1"/>
    </xf>
    <xf numFmtId="0" fontId="8" fillId="2" borderId="1" xfId="0" applyFont="1" applyFill="1" applyBorder="1" applyAlignment="1">
      <alignment horizontal="center" vertical="center" wrapText="1"/>
    </xf>
    <xf numFmtId="0" fontId="18" fillId="7" borderId="0" xfId="0" applyFont="1" applyFill="1" applyAlignment="1">
      <alignment vertical="center"/>
    </xf>
    <xf numFmtId="0" fontId="19" fillId="7" borderId="0" xfId="0" applyFont="1" applyFill="1" applyAlignment="1">
      <alignment vertical="center"/>
    </xf>
    <xf numFmtId="0" fontId="5" fillId="7" borderId="0" xfId="0" applyFont="1" applyFill="1" applyAlignment="1">
      <alignment vertical="center"/>
    </xf>
    <xf numFmtId="49" fontId="2" fillId="2" borderId="7" xfId="0" applyNumberFormat="1" applyFont="1" applyFill="1" applyBorder="1" applyAlignment="1">
      <alignment horizontal="center" vertical="center" wrapText="1"/>
    </xf>
    <xf numFmtId="49" fontId="2" fillId="2" borderId="6" xfId="0" applyNumberFormat="1" applyFont="1" applyFill="1" applyBorder="1" applyAlignment="1">
      <alignment vertical="center" wrapText="1"/>
    </xf>
    <xf numFmtId="49" fontId="3" fillId="6" borderId="1" xfId="0" applyNumberFormat="1" applyFont="1" applyFill="1" applyBorder="1" applyAlignment="1">
      <alignment vertical="center" wrapText="1"/>
    </xf>
    <xf numFmtId="0" fontId="11" fillId="0" borderId="0" xfId="0" applyFont="1" applyAlignment="1">
      <alignment vertical="center"/>
    </xf>
    <xf numFmtId="0" fontId="3" fillId="6" borderId="1" xfId="0" applyFont="1" applyFill="1" applyBorder="1" applyAlignment="1">
      <alignment vertical="center" wrapText="1"/>
    </xf>
    <xf numFmtId="0" fontId="3" fillId="6" borderId="1"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2" fillId="2" borderId="1" xfId="0" applyFont="1" applyFill="1" applyBorder="1" applyAlignment="1">
      <alignment vertical="center" wrapText="1"/>
    </xf>
    <xf numFmtId="0" fontId="3" fillId="6" borderId="7" xfId="0" applyFont="1" applyFill="1" applyBorder="1" applyAlignment="1">
      <alignment vertical="center" wrapText="1"/>
    </xf>
    <xf numFmtId="0" fontId="3" fillId="6" borderId="1" xfId="0" applyFont="1" applyFill="1" applyBorder="1" applyAlignment="1">
      <alignment horizontal="justify" vertical="center" wrapText="1"/>
    </xf>
    <xf numFmtId="0" fontId="3" fillId="6" borderId="6" xfId="0" applyFont="1" applyFill="1" applyBorder="1" applyAlignment="1">
      <alignment horizontal="justify" vertical="center" wrapText="1"/>
    </xf>
    <xf numFmtId="0" fontId="4" fillId="6" borderId="6" xfId="0" applyFont="1" applyFill="1" applyBorder="1"/>
    <xf numFmtId="0" fontId="3" fillId="6" borderId="6" xfId="0" applyFont="1" applyFill="1" applyBorder="1" applyAlignment="1">
      <alignment vertical="center" wrapText="1"/>
    </xf>
    <xf numFmtId="0" fontId="2" fillId="2" borderId="15" xfId="0" applyFont="1" applyFill="1" applyBorder="1" applyAlignment="1">
      <alignment horizontal="center" vertical="center" wrapText="1"/>
    </xf>
    <xf numFmtId="0" fontId="2" fillId="2" borderId="16" xfId="0" applyFont="1" applyFill="1" applyBorder="1" applyAlignment="1">
      <alignment horizontal="center" vertical="center" wrapText="1"/>
    </xf>
    <xf numFmtId="0" fontId="8" fillId="5" borderId="7" xfId="0" applyFont="1" applyFill="1" applyBorder="1"/>
    <xf numFmtId="49" fontId="2" fillId="8" borderId="2" xfId="0" applyNumberFormat="1" applyFont="1" applyFill="1" applyBorder="1" applyAlignment="1">
      <alignment vertical="center" wrapText="1"/>
    </xf>
    <xf numFmtId="0" fontId="0" fillId="8" borderId="3" xfId="0" applyFill="1" applyBorder="1"/>
    <xf numFmtId="49" fontId="6" fillId="8" borderId="3" xfId="0" applyNumberFormat="1" applyFont="1" applyFill="1" applyBorder="1" applyAlignment="1">
      <alignment vertical="center" wrapText="1"/>
    </xf>
    <xf numFmtId="49" fontId="2" fillId="8" borderId="12" xfId="0" applyNumberFormat="1" applyFont="1" applyFill="1" applyBorder="1" applyAlignment="1">
      <alignment vertical="center"/>
    </xf>
    <xf numFmtId="0" fontId="0" fillId="8" borderId="13" xfId="0" applyFill="1" applyBorder="1"/>
    <xf numFmtId="49" fontId="6" fillId="8" borderId="13" xfId="0" applyNumberFormat="1" applyFont="1" applyFill="1" applyBorder="1" applyAlignment="1">
      <alignment vertical="center" wrapText="1"/>
    </xf>
    <xf numFmtId="0" fontId="0" fillId="8" borderId="2" xfId="0" applyFill="1" applyBorder="1"/>
    <xf numFmtId="49" fontId="2" fillId="8" borderId="3" xfId="0" applyNumberFormat="1" applyFont="1" applyFill="1" applyBorder="1" applyAlignment="1">
      <alignment vertical="center"/>
    </xf>
    <xf numFmtId="0" fontId="4" fillId="6" borderId="1" xfId="0" applyFont="1" applyFill="1" applyBorder="1" applyAlignment="1">
      <alignment vertical="center" wrapText="1"/>
    </xf>
    <xf numFmtId="0" fontId="8" fillId="6" borderId="1" xfId="0" applyFont="1" applyFill="1" applyBorder="1" applyAlignment="1">
      <alignment vertical="center" wrapText="1"/>
    </xf>
    <xf numFmtId="0" fontId="8" fillId="5" borderId="1" xfId="0" applyFont="1" applyFill="1" applyBorder="1" applyAlignment="1">
      <alignment horizontal="center" vertical="center" wrapText="1"/>
    </xf>
    <xf numFmtId="0" fontId="8" fillId="6" borderId="1" xfId="0" applyFont="1" applyFill="1" applyBorder="1" applyAlignment="1">
      <alignment horizontal="justify" vertical="center" wrapText="1"/>
    </xf>
    <xf numFmtId="0" fontId="8" fillId="8" borderId="1" xfId="0" applyFont="1" applyFill="1" applyBorder="1" applyAlignment="1">
      <alignment vertical="center" wrapText="1"/>
    </xf>
    <xf numFmtId="0" fontId="8" fillId="6" borderId="1" xfId="0" applyFont="1" applyFill="1" applyBorder="1" applyAlignment="1">
      <alignment horizontal="center" vertical="center" wrapText="1"/>
    </xf>
    <xf numFmtId="0" fontId="5" fillId="8" borderId="1" xfId="0" applyFont="1" applyFill="1" applyBorder="1" applyAlignment="1">
      <alignment vertical="center" wrapText="1"/>
    </xf>
    <xf numFmtId="0" fontId="8" fillId="0" borderId="0" xfId="0" applyFont="1" applyAlignment="1">
      <alignment vertical="center"/>
    </xf>
    <xf numFmtId="0" fontId="8" fillId="6" borderId="7" xfId="0" applyFont="1" applyFill="1" applyBorder="1" applyAlignment="1">
      <alignment vertical="center" textRotation="90" wrapText="1"/>
    </xf>
    <xf numFmtId="0" fontId="10" fillId="0" borderId="0" xfId="0" applyFont="1" applyAlignment="1">
      <alignment vertical="center"/>
    </xf>
    <xf numFmtId="0" fontId="1" fillId="0" borderId="0" xfId="0" applyFont="1" applyAlignment="1">
      <alignment vertical="center"/>
    </xf>
    <xf numFmtId="0" fontId="8" fillId="2" borderId="1" xfId="0" applyFont="1" applyFill="1" applyBorder="1" applyAlignment="1">
      <alignment vertical="center" textRotation="90" wrapText="1"/>
    </xf>
    <xf numFmtId="0" fontId="4" fillId="6" borderId="7" xfId="0" applyFont="1" applyFill="1" applyBorder="1" applyAlignment="1">
      <alignment vertical="center" wrapText="1"/>
    </xf>
    <xf numFmtId="0" fontId="8" fillId="6" borderId="7" xfId="0" applyFont="1" applyFill="1" applyBorder="1" applyAlignment="1">
      <alignment vertical="center" wrapText="1"/>
    </xf>
    <xf numFmtId="0" fontId="8" fillId="5" borderId="8" xfId="0" applyFont="1" applyFill="1" applyBorder="1" applyAlignment="1">
      <alignment horizontal="center" vertical="center" wrapText="1"/>
    </xf>
    <xf numFmtId="0" fontId="14" fillId="2" borderId="1" xfId="0" applyFont="1" applyFill="1" applyBorder="1" applyAlignment="1">
      <alignment horizontal="center" vertical="center" wrapText="1"/>
    </xf>
    <xf numFmtId="0" fontId="14" fillId="0" borderId="0" xfId="0" applyFont="1" applyAlignment="1">
      <alignment vertical="center"/>
    </xf>
    <xf numFmtId="0" fontId="14" fillId="5" borderId="1" xfId="0" applyFont="1" applyFill="1" applyBorder="1" applyAlignment="1">
      <alignment horizontal="center" vertical="center" wrapText="1"/>
    </xf>
    <xf numFmtId="0" fontId="14" fillId="6" borderId="1" xfId="0" applyFont="1" applyFill="1" applyBorder="1" applyAlignment="1">
      <alignment horizontal="center" vertical="center" wrapText="1"/>
    </xf>
    <xf numFmtId="0" fontId="14" fillId="5" borderId="8" xfId="0" applyFont="1" applyFill="1" applyBorder="1" applyAlignment="1">
      <alignment horizontal="center" vertical="center" wrapText="1"/>
    </xf>
    <xf numFmtId="0" fontId="14" fillId="5" borderId="6" xfId="0" applyFont="1" applyFill="1" applyBorder="1" applyAlignment="1">
      <alignment horizontal="left" vertical="center" wrapText="1"/>
    </xf>
    <xf numFmtId="0" fontId="14" fillId="5" borderId="1" xfId="0" applyFont="1" applyFill="1" applyBorder="1" applyAlignment="1">
      <alignment horizontal="left" vertical="center" wrapText="1"/>
    </xf>
    <xf numFmtId="0" fontId="17" fillId="5" borderId="1" xfId="0" applyFont="1" applyFill="1" applyBorder="1" applyAlignment="1">
      <alignment horizontal="left" vertical="center" wrapText="1" indent="2"/>
    </xf>
    <xf numFmtId="0" fontId="12" fillId="5" borderId="1" xfId="0" applyFont="1" applyFill="1" applyBorder="1" applyAlignment="1">
      <alignment vertical="center" wrapText="1"/>
    </xf>
    <xf numFmtId="0" fontId="8" fillId="10" borderId="1" xfId="0" applyFont="1" applyFill="1" applyBorder="1" applyAlignment="1">
      <alignment vertical="center" textRotation="90" wrapText="1"/>
    </xf>
    <xf numFmtId="0" fontId="8" fillId="10" borderId="20" xfId="0" applyFont="1" applyFill="1" applyBorder="1" applyAlignment="1">
      <alignment vertical="center" textRotation="90" wrapText="1"/>
    </xf>
    <xf numFmtId="0" fontId="8" fillId="10" borderId="21" xfId="0" applyFont="1" applyFill="1" applyBorder="1" applyAlignment="1">
      <alignment vertical="center" textRotation="90" wrapText="1"/>
    </xf>
    <xf numFmtId="0" fontId="8" fillId="5" borderId="20" xfId="0" applyFont="1" applyFill="1" applyBorder="1" applyAlignment="1">
      <alignment horizontal="center" vertical="center" wrapText="1"/>
    </xf>
    <xf numFmtId="0" fontId="8" fillId="6" borderId="21" xfId="0" applyFont="1" applyFill="1" applyBorder="1" applyAlignment="1">
      <alignment horizontal="center" vertical="center" wrapText="1"/>
    </xf>
    <xf numFmtId="0" fontId="8" fillId="5" borderId="5" xfId="0" applyFont="1" applyFill="1" applyBorder="1" applyAlignment="1">
      <alignment horizontal="center" vertical="center" wrapText="1"/>
    </xf>
    <xf numFmtId="0" fontId="8" fillId="5" borderId="22" xfId="0" applyFont="1" applyFill="1" applyBorder="1" applyAlignment="1">
      <alignment horizontal="center" vertical="center" wrapText="1"/>
    </xf>
    <xf numFmtId="0" fontId="8" fillId="5" borderId="23" xfId="0" applyFont="1" applyFill="1" applyBorder="1" applyAlignment="1">
      <alignment horizontal="center" vertical="center" wrapText="1"/>
    </xf>
    <xf numFmtId="0" fontId="8" fillId="5" borderId="24" xfId="0" applyFont="1" applyFill="1" applyBorder="1" applyAlignment="1">
      <alignment horizontal="center" vertical="center" wrapText="1"/>
    </xf>
    <xf numFmtId="0" fontId="8" fillId="6" borderId="20" xfId="0" applyFont="1" applyFill="1" applyBorder="1" applyAlignment="1">
      <alignment horizontal="center" vertical="center" wrapText="1"/>
    </xf>
    <xf numFmtId="49" fontId="2" fillId="2" borderId="20" xfId="0" applyNumberFormat="1" applyFont="1" applyFill="1" applyBorder="1" applyAlignment="1">
      <alignment horizontal="center" vertical="center" wrapText="1"/>
    </xf>
    <xf numFmtId="0" fontId="8" fillId="2" borderId="21" xfId="0" applyFont="1" applyFill="1" applyBorder="1" applyAlignment="1">
      <alignment vertical="center" textRotation="90" wrapText="1"/>
    </xf>
    <xf numFmtId="0" fontId="4" fillId="6" borderId="20" xfId="0" applyFont="1" applyFill="1" applyBorder="1" applyAlignment="1">
      <alignment vertical="center" wrapText="1"/>
    </xf>
    <xf numFmtId="0" fontId="8" fillId="0" borderId="0" xfId="0" applyFont="1" applyAlignment="1">
      <alignment horizontal="left"/>
    </xf>
    <xf numFmtId="0" fontId="4" fillId="0" borderId="0" xfId="0" applyFont="1" applyAlignment="1">
      <alignment vertical="top" wrapText="1"/>
    </xf>
    <xf numFmtId="0" fontId="17" fillId="0" borderId="0" xfId="0" applyFont="1" applyAlignment="1">
      <alignment horizontal="left" wrapText="1"/>
    </xf>
    <xf numFmtId="0" fontId="20" fillId="0" borderId="0" xfId="0" applyFont="1" applyAlignment="1">
      <alignment horizontal="left" wrapText="1"/>
    </xf>
    <xf numFmtId="0" fontId="20" fillId="0" borderId="0" xfId="0" applyFont="1" applyAlignment="1">
      <alignment wrapText="1"/>
    </xf>
    <xf numFmtId="49" fontId="8" fillId="6" borderId="1" xfId="0" applyNumberFormat="1" applyFont="1" applyFill="1" applyBorder="1" applyAlignment="1">
      <alignment vertical="center" wrapText="1"/>
    </xf>
    <xf numFmtId="164" fontId="8" fillId="6" borderId="1" xfId="0" applyNumberFormat="1" applyFont="1" applyFill="1" applyBorder="1" applyAlignment="1">
      <alignment vertical="center" wrapText="1"/>
    </xf>
    <xf numFmtId="164" fontId="8" fillId="9" borderId="1" xfId="0" applyNumberFormat="1" applyFont="1" applyFill="1" applyBorder="1" applyAlignment="1">
      <alignment vertical="center" wrapText="1"/>
    </xf>
    <xf numFmtId="49" fontId="2" fillId="11" borderId="1" xfId="0" applyNumberFormat="1" applyFont="1" applyFill="1" applyBorder="1" applyAlignment="1">
      <alignment vertical="center" wrapText="1"/>
    </xf>
    <xf numFmtId="0" fontId="2" fillId="0" borderId="1" xfId="0" applyFont="1" applyBorder="1" applyAlignment="1">
      <alignment horizontal="justify" vertical="center" wrapText="1"/>
    </xf>
    <xf numFmtId="0" fontId="3" fillId="0" borderId="7" xfId="0" applyFont="1" applyBorder="1" applyAlignment="1">
      <alignment horizontal="justify" vertical="center" wrapText="1"/>
    </xf>
    <xf numFmtId="0" fontId="3" fillId="0" borderId="1" xfId="0" applyFont="1" applyBorder="1" applyAlignment="1">
      <alignment horizontal="justify" vertical="center" wrapText="1"/>
    </xf>
    <xf numFmtId="0" fontId="3" fillId="6" borderId="1" xfId="0" applyFont="1" applyFill="1" applyBorder="1" applyAlignment="1">
      <alignment horizontal="right" vertical="center" wrapText="1"/>
    </xf>
    <xf numFmtId="0" fontId="2" fillId="0" borderId="0" xfId="0" applyFont="1" applyAlignment="1">
      <alignment horizontal="justify" vertical="center" wrapText="1"/>
    </xf>
    <xf numFmtId="0" fontId="3" fillId="0" borderId="0" xfId="0" applyFont="1" applyAlignment="1">
      <alignment horizontal="justify" vertical="center" wrapText="1"/>
    </xf>
    <xf numFmtId="0" fontId="0" fillId="0" borderId="0" xfId="0" applyAlignment="1">
      <alignment wrapText="1"/>
    </xf>
    <xf numFmtId="0" fontId="4" fillId="12" borderId="1" xfId="0" applyFont="1" applyFill="1" applyBorder="1" applyAlignment="1">
      <alignment vertical="center" wrapText="1"/>
    </xf>
    <xf numFmtId="0" fontId="4" fillId="12" borderId="1" xfId="0" applyFont="1" applyFill="1" applyBorder="1" applyAlignment="1">
      <alignment horizontal="center" vertical="center" wrapText="1"/>
    </xf>
    <xf numFmtId="0" fontId="0" fillId="0" borderId="0" xfId="0" applyAlignment="1">
      <alignment horizontal="center"/>
    </xf>
    <xf numFmtId="0" fontId="4" fillId="6" borderId="1" xfId="0" applyFont="1" applyFill="1" applyBorder="1" applyAlignment="1">
      <alignment vertical="top" wrapText="1"/>
    </xf>
    <xf numFmtId="2" fontId="8" fillId="6" borderId="1" xfId="0" applyNumberFormat="1" applyFont="1" applyFill="1" applyBorder="1" applyAlignment="1">
      <alignment vertical="center" wrapText="1"/>
    </xf>
    <xf numFmtId="0" fontId="8" fillId="2" borderId="7" xfId="0" applyFont="1" applyFill="1" applyBorder="1" applyAlignment="1">
      <alignment horizontal="center" vertical="center" wrapText="1"/>
    </xf>
    <xf numFmtId="0" fontId="8" fillId="2" borderId="7" xfId="0" applyFont="1" applyFill="1" applyBorder="1" applyAlignment="1">
      <alignment horizontal="center" vertical="center" textRotation="90" wrapText="1"/>
    </xf>
    <xf numFmtId="0" fontId="4" fillId="6" borderId="7" xfId="0" applyFont="1" applyFill="1" applyBorder="1" applyAlignment="1">
      <alignment horizontal="center" vertical="center" textRotation="90" wrapText="1"/>
    </xf>
    <xf numFmtId="0" fontId="8" fillId="6" borderId="7" xfId="0" applyFont="1" applyFill="1" applyBorder="1" applyAlignment="1">
      <alignment horizontal="center" vertical="center" textRotation="90" wrapText="1"/>
    </xf>
    <xf numFmtId="2" fontId="8" fillId="9" borderId="1" xfId="0" applyNumberFormat="1" applyFont="1" applyFill="1" applyBorder="1" applyAlignment="1">
      <alignment vertical="center" wrapText="1"/>
    </xf>
    <xf numFmtId="4" fontId="3" fillId="6" borderId="1" xfId="0" applyNumberFormat="1" applyFont="1" applyFill="1" applyBorder="1" applyAlignment="1">
      <alignment horizontal="center" vertical="center" wrapText="1"/>
    </xf>
    <xf numFmtId="0" fontId="3" fillId="6" borderId="6" xfId="0" applyFont="1" applyFill="1" applyBorder="1" applyAlignment="1">
      <alignment horizontal="right" vertical="center" wrapText="1"/>
    </xf>
    <xf numFmtId="0" fontId="13" fillId="0" borderId="0" xfId="0" applyFont="1" applyAlignment="1">
      <alignment horizontal="center" vertical="center"/>
    </xf>
    <xf numFmtId="0" fontId="0" fillId="0" borderId="0" xfId="0" applyAlignment="1">
      <alignment horizontal="center" vertical="center"/>
    </xf>
    <xf numFmtId="0" fontId="18" fillId="7" borderId="0" xfId="0" applyFont="1" applyFill="1" applyAlignment="1">
      <alignment horizontal="left" vertical="center"/>
    </xf>
    <xf numFmtId="0" fontId="3" fillId="6" borderId="1" xfId="0" applyFont="1" applyFill="1" applyBorder="1" applyAlignment="1">
      <alignment horizontal="left" vertical="center" wrapText="1"/>
    </xf>
    <xf numFmtId="0" fontId="4" fillId="6" borderId="1" xfId="0" applyFont="1" applyFill="1" applyBorder="1" applyAlignment="1">
      <alignment horizontal="left" vertical="center" wrapText="1"/>
    </xf>
    <xf numFmtId="0" fontId="43" fillId="6" borderId="1" xfId="0" applyFont="1" applyFill="1" applyBorder="1" applyAlignment="1">
      <alignment horizontal="center" vertical="center" wrapText="1"/>
    </xf>
    <xf numFmtId="168" fontId="3" fillId="6" borderId="1" xfId="0" applyNumberFormat="1" applyFont="1" applyFill="1" applyBorder="1" applyAlignment="1">
      <alignment horizontal="right" vertical="center" wrapText="1"/>
    </xf>
    <xf numFmtId="166" fontId="14" fillId="6" borderId="1" xfId="1" applyNumberFormat="1" applyFont="1" applyFill="1" applyBorder="1" applyAlignment="1">
      <alignment vertical="center" wrapText="1"/>
    </xf>
    <xf numFmtId="0" fontId="8" fillId="6" borderId="1" xfId="0" applyFont="1" applyFill="1" applyBorder="1" applyAlignment="1">
      <alignment wrapText="1"/>
    </xf>
    <xf numFmtId="0" fontId="8" fillId="6" borderId="1" xfId="0" applyFont="1" applyFill="1" applyBorder="1" applyAlignment="1">
      <alignment horizontal="left" vertical="center" wrapText="1"/>
    </xf>
    <xf numFmtId="4" fontId="3" fillId="6" borderId="1" xfId="0" applyNumberFormat="1" applyFont="1" applyFill="1" applyBorder="1" applyAlignment="1">
      <alignment horizontal="right" vertical="center" wrapText="1"/>
    </xf>
    <xf numFmtId="49" fontId="2" fillId="6" borderId="1" xfId="0" applyNumberFormat="1" applyFont="1" applyFill="1" applyBorder="1" applyAlignment="1">
      <alignment vertical="center" wrapText="1"/>
    </xf>
    <xf numFmtId="0" fontId="8" fillId="6" borderId="1" xfId="0" applyFont="1" applyFill="1" applyBorder="1" applyAlignment="1">
      <alignment horizontal="justify" vertical="center"/>
    </xf>
    <xf numFmtId="0" fontId="3" fillId="6" borderId="6" xfId="0" applyFont="1" applyFill="1" applyBorder="1" applyAlignment="1">
      <alignment horizontal="center" vertical="center" wrapText="1"/>
    </xf>
    <xf numFmtId="166" fontId="8" fillId="6" borderId="1" xfId="1" applyNumberFormat="1" applyFont="1" applyFill="1" applyBorder="1" applyAlignment="1">
      <alignment vertical="center" wrapText="1"/>
    </xf>
    <xf numFmtId="168" fontId="3" fillId="6" borderId="6" xfId="0" applyNumberFormat="1" applyFont="1" applyFill="1" applyBorder="1" applyAlignment="1">
      <alignment horizontal="center" vertical="center" wrapText="1"/>
    </xf>
    <xf numFmtId="0" fontId="4" fillId="6" borderId="6" xfId="0" applyFont="1" applyFill="1" applyBorder="1" applyAlignment="1">
      <alignment horizontal="center" vertical="center" wrapText="1"/>
    </xf>
    <xf numFmtId="49" fontId="2" fillId="6" borderId="1" xfId="0" applyNumberFormat="1" applyFont="1" applyFill="1" applyBorder="1" applyAlignment="1">
      <alignment horizontal="center" vertical="center" wrapText="1"/>
    </xf>
    <xf numFmtId="43" fontId="3" fillId="6" borderId="1" xfId="1" applyFont="1" applyFill="1" applyBorder="1" applyAlignment="1">
      <alignment horizontal="justify" vertical="center" wrapText="1"/>
    </xf>
    <xf numFmtId="166" fontId="8" fillId="5" borderId="1" xfId="1" applyNumberFormat="1" applyFont="1" applyFill="1" applyBorder="1" applyAlignment="1">
      <alignment horizontal="center" vertical="center" wrapText="1"/>
    </xf>
    <xf numFmtId="166" fontId="8" fillId="6" borderId="1" xfId="1" applyNumberFormat="1" applyFont="1" applyFill="1" applyBorder="1" applyAlignment="1">
      <alignment horizontal="center" vertical="center" wrapText="1"/>
    </xf>
    <xf numFmtId="166" fontId="8" fillId="6" borderId="1" xfId="0" applyNumberFormat="1" applyFont="1" applyFill="1" applyBorder="1" applyAlignment="1">
      <alignment horizontal="center" vertical="center" wrapText="1"/>
    </xf>
    <xf numFmtId="166" fontId="8" fillId="5" borderId="20" xfId="1" applyNumberFormat="1" applyFont="1" applyFill="1" applyBorder="1" applyAlignment="1">
      <alignment horizontal="center" vertical="center" wrapText="1"/>
    </xf>
    <xf numFmtId="43" fontId="8" fillId="5" borderId="1" xfId="1" applyFont="1" applyFill="1" applyBorder="1" applyAlignment="1">
      <alignment horizontal="center" vertical="center" wrapText="1"/>
    </xf>
    <xf numFmtId="43" fontId="8" fillId="6" borderId="1" xfId="0" applyNumberFormat="1" applyFont="1" applyFill="1" applyBorder="1" applyAlignment="1">
      <alignment horizontal="center" vertical="center" wrapText="1"/>
    </xf>
    <xf numFmtId="166" fontId="8" fillId="6" borderId="21" xfId="0" applyNumberFormat="1" applyFont="1" applyFill="1" applyBorder="1" applyAlignment="1">
      <alignment horizontal="center" vertical="center" wrapText="1"/>
    </xf>
    <xf numFmtId="168" fontId="8" fillId="6" borderId="1" xfId="0" applyNumberFormat="1" applyFont="1" applyFill="1" applyBorder="1" applyAlignment="1">
      <alignment horizontal="center" vertical="center" wrapText="1"/>
    </xf>
    <xf numFmtId="166" fontId="8" fillId="6" borderId="21" xfId="1" applyNumberFormat="1" applyFont="1" applyFill="1" applyBorder="1" applyAlignment="1">
      <alignment horizontal="center" vertical="center" wrapText="1"/>
    </xf>
    <xf numFmtId="43" fontId="8" fillId="6" borderId="1" xfId="1" applyFont="1" applyFill="1" applyBorder="1" applyAlignment="1">
      <alignment vertical="center" wrapText="1"/>
    </xf>
    <xf numFmtId="168" fontId="3" fillId="6" borderId="1" xfId="0" applyNumberFormat="1" applyFont="1" applyFill="1" applyBorder="1" applyAlignment="1">
      <alignment vertical="center" wrapText="1"/>
    </xf>
    <xf numFmtId="0" fontId="0" fillId="0" borderId="0" xfId="0" applyAlignment="1">
      <alignment vertical="center" wrapText="1"/>
    </xf>
    <xf numFmtId="0" fontId="3" fillId="6" borderId="6" xfId="0" applyFont="1" applyFill="1" applyBorder="1" applyAlignment="1">
      <alignment horizontal="left" vertical="center" wrapText="1"/>
    </xf>
    <xf numFmtId="4" fontId="3" fillId="6" borderId="1" xfId="0" applyNumberFormat="1" applyFont="1" applyFill="1" applyBorder="1" applyAlignment="1">
      <alignment horizontal="justify" vertical="center" wrapText="1"/>
    </xf>
    <xf numFmtId="0" fontId="8" fillId="5" borderId="1" xfId="0" applyFont="1" applyFill="1" applyBorder="1" applyAlignment="1">
      <alignment horizontal="center" vertical="center"/>
    </xf>
    <xf numFmtId="0" fontId="0" fillId="0" borderId="0" xfId="0" applyAlignment="1">
      <alignment vertical="center"/>
    </xf>
    <xf numFmtId="4" fontId="54" fillId="6" borderId="6" xfId="0" applyNumberFormat="1" applyFont="1" applyFill="1" applyBorder="1" applyAlignment="1">
      <alignment horizontal="center" vertical="center" wrapText="1"/>
    </xf>
    <xf numFmtId="4" fontId="14" fillId="6" borderId="6" xfId="0" applyNumberFormat="1" applyFont="1" applyFill="1" applyBorder="1" applyAlignment="1">
      <alignment horizontal="center" vertical="center" wrapText="1"/>
    </xf>
    <xf numFmtId="43" fontId="3" fillId="6" borderId="6" xfId="1" applyFont="1" applyFill="1" applyBorder="1" applyAlignment="1">
      <alignment horizontal="right" vertical="center" wrapText="1"/>
    </xf>
    <xf numFmtId="172" fontId="3" fillId="6" borderId="6" xfId="1" applyNumberFormat="1" applyFont="1" applyFill="1" applyBorder="1" applyAlignment="1">
      <alignment horizontal="justify" vertical="center" wrapText="1"/>
    </xf>
    <xf numFmtId="0" fontId="3" fillId="6" borderId="6" xfId="1" applyNumberFormat="1" applyFont="1" applyFill="1" applyBorder="1" applyAlignment="1">
      <alignment horizontal="center" vertical="center" wrapText="1"/>
    </xf>
    <xf numFmtId="172" fontId="3" fillId="6" borderId="1" xfId="1" applyNumberFormat="1" applyFont="1" applyFill="1" applyBorder="1" applyAlignment="1">
      <alignment horizontal="justify" vertical="center" wrapText="1"/>
    </xf>
    <xf numFmtId="2" fontId="8" fillId="2" borderId="1" xfId="0" applyNumberFormat="1" applyFont="1" applyFill="1" applyBorder="1" applyAlignment="1">
      <alignment vertical="center" wrapText="1"/>
    </xf>
    <xf numFmtId="0" fontId="8" fillId="6" borderId="6" xfId="0" applyFont="1" applyFill="1" applyBorder="1" applyAlignment="1">
      <alignment horizontal="center" vertical="center" wrapText="1"/>
    </xf>
    <xf numFmtId="0" fontId="2" fillId="6" borderId="1" xfId="0" applyFont="1" applyFill="1" applyBorder="1" applyAlignment="1">
      <alignment horizontal="center" vertical="center" wrapText="1"/>
    </xf>
    <xf numFmtId="0" fontId="2" fillId="6" borderId="6" xfId="0" applyFont="1" applyFill="1" applyBorder="1" applyAlignment="1">
      <alignment horizontal="center" vertical="center" wrapText="1"/>
    </xf>
    <xf numFmtId="0" fontId="5" fillId="7" borderId="0" xfId="0" applyFont="1" applyFill="1" applyAlignment="1">
      <alignment horizontal="center" vertical="center"/>
    </xf>
    <xf numFmtId="0" fontId="18" fillId="7" borderId="0" xfId="0" applyFont="1" applyFill="1" applyAlignment="1">
      <alignment horizontal="center" vertical="center"/>
    </xf>
    <xf numFmtId="1" fontId="8" fillId="6" borderId="6" xfId="0" applyNumberFormat="1" applyFont="1" applyFill="1" applyBorder="1" applyAlignment="1">
      <alignment vertical="center" wrapText="1"/>
    </xf>
    <xf numFmtId="168" fontId="3" fillId="6" borderId="6" xfId="0" applyNumberFormat="1" applyFont="1" applyFill="1" applyBorder="1" applyAlignment="1">
      <alignment horizontal="right" vertical="center" wrapText="1"/>
    </xf>
    <xf numFmtId="168" fontId="8" fillId="6" borderId="6" xfId="0" applyNumberFormat="1" applyFont="1" applyFill="1" applyBorder="1" applyAlignment="1">
      <alignment horizontal="right" vertical="center" wrapText="1"/>
    </xf>
    <xf numFmtId="0" fontId="3" fillId="6" borderId="6" xfId="1" applyNumberFormat="1" applyFont="1" applyFill="1" applyBorder="1" applyAlignment="1">
      <alignment horizontal="right" vertical="center" wrapText="1"/>
    </xf>
    <xf numFmtId="172" fontId="8" fillId="5" borderId="1" xfId="1" applyNumberFormat="1" applyFont="1" applyFill="1" applyBorder="1" applyAlignment="1">
      <alignment horizontal="center" vertical="center" wrapText="1"/>
    </xf>
    <xf numFmtId="172" fontId="8" fillId="6" borderId="1" xfId="1" applyNumberFormat="1" applyFont="1" applyFill="1" applyBorder="1" applyAlignment="1">
      <alignment horizontal="center" vertical="center" wrapText="1"/>
    </xf>
    <xf numFmtId="175" fontId="8" fillId="6" borderId="1" xfId="1" applyNumberFormat="1" applyFont="1" applyFill="1" applyBorder="1" applyAlignment="1">
      <alignment horizontal="center" vertical="center" wrapText="1"/>
    </xf>
    <xf numFmtId="14" fontId="8" fillId="6" borderId="20" xfId="0" applyNumberFormat="1" applyFont="1" applyFill="1" applyBorder="1" applyAlignment="1">
      <alignment horizontal="center" vertical="center" wrapText="1"/>
    </xf>
    <xf numFmtId="14" fontId="8" fillId="6" borderId="1" xfId="0" applyNumberFormat="1" applyFont="1" applyFill="1" applyBorder="1" applyAlignment="1">
      <alignment horizontal="center" vertical="center" wrapText="1"/>
    </xf>
    <xf numFmtId="172" fontId="8" fillId="6" borderId="21" xfId="1" applyNumberFormat="1" applyFont="1" applyFill="1" applyBorder="1" applyAlignment="1">
      <alignment horizontal="center" vertical="center" wrapText="1"/>
    </xf>
    <xf numFmtId="43" fontId="8" fillId="6" borderId="1" xfId="1" applyFont="1" applyFill="1" applyBorder="1" applyAlignment="1">
      <alignment horizontal="center" vertical="center" wrapText="1"/>
    </xf>
    <xf numFmtId="43" fontId="8" fillId="5" borderId="20" xfId="1" applyFont="1" applyFill="1" applyBorder="1" applyAlignment="1">
      <alignment horizontal="center" vertical="center" wrapText="1"/>
    </xf>
    <xf numFmtId="0" fontId="8" fillId="6" borderId="1" xfId="0" applyFont="1" applyFill="1" applyBorder="1" applyAlignment="1">
      <alignment horizontal="center" wrapText="1"/>
    </xf>
    <xf numFmtId="0" fontId="3" fillId="6" borderId="1" xfId="0" applyFont="1" applyFill="1" applyBorder="1" applyAlignment="1">
      <alignment horizontal="left" vertical="top" wrapText="1"/>
    </xf>
    <xf numFmtId="0" fontId="0" fillId="0" borderId="0" xfId="0" applyAlignment="1">
      <alignment horizontal="center" vertical="center" wrapText="1"/>
    </xf>
    <xf numFmtId="0" fontId="9" fillId="0" borderId="0" xfId="0" applyFont="1" applyAlignment="1">
      <alignment horizontal="left" vertical="center"/>
    </xf>
    <xf numFmtId="168" fontId="14" fillId="6" borderId="1" xfId="0" applyNumberFormat="1" applyFont="1" applyFill="1" applyBorder="1" applyAlignment="1">
      <alignment vertical="center" wrapText="1"/>
    </xf>
    <xf numFmtId="168" fontId="3" fillId="0" borderId="11" xfId="0" applyNumberFormat="1" applyFont="1" applyBorder="1" applyAlignment="1">
      <alignment horizontal="right" vertical="center" wrapText="1"/>
    </xf>
    <xf numFmtId="168" fontId="3" fillId="0" borderId="6" xfId="0" applyNumberFormat="1" applyFont="1" applyBorder="1" applyAlignment="1">
      <alignment horizontal="right" vertical="center" wrapText="1"/>
    </xf>
    <xf numFmtId="168" fontId="8" fillId="6" borderId="1" xfId="0" applyNumberFormat="1" applyFont="1" applyFill="1" applyBorder="1" applyAlignment="1">
      <alignment vertical="center" wrapText="1"/>
    </xf>
    <xf numFmtId="0" fontId="43" fillId="6" borderId="6" xfId="0" applyFont="1" applyFill="1" applyBorder="1" applyAlignment="1">
      <alignment vertical="center" wrapText="1"/>
    </xf>
    <xf numFmtId="169" fontId="8" fillId="6" borderId="1" xfId="59" applyNumberFormat="1" applyFont="1" applyFill="1" applyBorder="1" applyAlignment="1">
      <alignment vertical="center" wrapText="1"/>
    </xf>
    <xf numFmtId="2" fontId="8" fillId="6" borderId="6" xfId="0" applyNumberFormat="1" applyFont="1" applyFill="1" applyBorder="1" applyAlignment="1">
      <alignment vertical="center" wrapText="1"/>
    </xf>
    <xf numFmtId="169" fontId="8" fillId="6" borderId="7" xfId="59" applyNumberFormat="1" applyFont="1" applyFill="1" applyBorder="1" applyAlignment="1">
      <alignment vertical="center" wrapText="1"/>
    </xf>
    <xf numFmtId="166" fontId="8" fillId="5" borderId="8" xfId="0" applyNumberFormat="1" applyFont="1" applyFill="1" applyBorder="1" applyAlignment="1">
      <alignment horizontal="center" vertical="center" wrapText="1"/>
    </xf>
    <xf numFmtId="0" fontId="8" fillId="2" borderId="0" xfId="0" applyFont="1" applyFill="1" applyAlignment="1">
      <alignment horizontal="center" vertical="center" wrapText="1"/>
    </xf>
    <xf numFmtId="43" fontId="8" fillId="6" borderId="1" xfId="0" applyNumberFormat="1" applyFont="1" applyFill="1" applyBorder="1" applyAlignment="1">
      <alignment vertical="center" wrapText="1"/>
    </xf>
    <xf numFmtId="165" fontId="8" fillId="6" borderId="1" xfId="0" applyNumberFormat="1" applyFont="1" applyFill="1" applyBorder="1" applyAlignment="1">
      <alignment vertical="center" wrapText="1"/>
    </xf>
    <xf numFmtId="168" fontId="2" fillId="44" borderId="35" xfId="0" applyNumberFormat="1" applyFont="1" applyFill="1" applyBorder="1" applyAlignment="1">
      <alignment vertical="center" wrapText="1"/>
    </xf>
    <xf numFmtId="4" fontId="8" fillId="6" borderId="1" xfId="0" applyNumberFormat="1" applyFont="1" applyFill="1" applyBorder="1" applyAlignment="1">
      <alignment vertical="center" wrapText="1"/>
    </xf>
    <xf numFmtId="166" fontId="8" fillId="6" borderId="1" xfId="0" applyNumberFormat="1" applyFont="1" applyFill="1" applyBorder="1" applyAlignment="1">
      <alignment vertical="center" wrapText="1"/>
    </xf>
    <xf numFmtId="0" fontId="43" fillId="6" borderId="1" xfId="0" applyFont="1" applyFill="1" applyBorder="1" applyAlignment="1">
      <alignment vertical="center" wrapText="1"/>
    </xf>
    <xf numFmtId="164" fontId="8" fillId="2" borderId="1" xfId="0" applyNumberFormat="1" applyFont="1" applyFill="1" applyBorder="1" applyAlignment="1">
      <alignment vertical="center" wrapText="1"/>
    </xf>
    <xf numFmtId="49" fontId="70" fillId="8" borderId="12" xfId="0" applyNumberFormat="1" applyFont="1" applyFill="1" applyBorder="1" applyAlignment="1">
      <alignment vertical="center"/>
    </xf>
    <xf numFmtId="49" fontId="70" fillId="8" borderId="3" xfId="0" applyNumberFormat="1" applyFont="1" applyFill="1" applyBorder="1" applyAlignment="1">
      <alignment vertical="center"/>
    </xf>
    <xf numFmtId="0" fontId="11" fillId="0" borderId="0" xfId="0" applyFont="1" applyAlignment="1">
      <alignment horizontal="center" vertical="center"/>
    </xf>
    <xf numFmtId="172" fontId="3" fillId="6" borderId="1" xfId="1" applyNumberFormat="1" applyFont="1" applyFill="1" applyBorder="1" applyAlignment="1">
      <alignment horizontal="center" vertical="center" wrapText="1"/>
    </xf>
    <xf numFmtId="168" fontId="3" fillId="0" borderId="6" xfId="0" applyNumberFormat="1" applyFont="1" applyBorder="1" applyAlignment="1">
      <alignment horizontal="center" vertical="center" wrapText="1"/>
    </xf>
    <xf numFmtId="172" fontId="52" fillId="6" borderId="6" xfId="0" applyNumberFormat="1" applyFont="1" applyFill="1" applyBorder="1" applyAlignment="1">
      <alignment horizontal="justify" vertical="center" wrapText="1"/>
    </xf>
    <xf numFmtId="172" fontId="52" fillId="6" borderId="6" xfId="1" applyNumberFormat="1" applyFont="1" applyFill="1" applyBorder="1" applyAlignment="1">
      <alignment horizontal="right" vertical="center" wrapText="1"/>
    </xf>
    <xf numFmtId="0" fontId="17" fillId="6" borderId="1" xfId="0" applyFont="1" applyFill="1" applyBorder="1" applyAlignment="1">
      <alignment horizontal="left" vertical="center" wrapText="1"/>
    </xf>
    <xf numFmtId="172" fontId="52" fillId="6" borderId="6" xfId="1" applyNumberFormat="1" applyFont="1" applyFill="1" applyBorder="1" applyAlignment="1">
      <alignment horizontal="justify" vertical="center" wrapText="1"/>
    </xf>
    <xf numFmtId="43" fontId="3" fillId="6" borderId="1" xfId="1" applyFont="1" applyFill="1" applyBorder="1" applyAlignment="1">
      <alignment horizontal="center" vertical="center" wrapText="1"/>
    </xf>
    <xf numFmtId="0" fontId="68" fillId="6" borderId="7" xfId="0" applyFont="1" applyFill="1" applyBorder="1" applyAlignment="1">
      <alignment horizontal="center" vertical="center" textRotation="90" wrapText="1"/>
    </xf>
    <xf numFmtId="166" fontId="3" fillId="6" borderId="1" xfId="1" applyNumberFormat="1" applyFont="1" applyFill="1" applyBorder="1" applyAlignment="1">
      <alignment horizontal="right" vertical="center" wrapText="1"/>
    </xf>
    <xf numFmtId="0" fontId="12" fillId="0" borderId="0" xfId="0" applyFont="1"/>
    <xf numFmtId="0" fontId="12" fillId="0" borderId="0" xfId="0" applyFont="1" applyAlignment="1">
      <alignment horizontal="center"/>
    </xf>
    <xf numFmtId="0" fontId="12" fillId="7" borderId="0" xfId="0" applyFont="1" applyFill="1"/>
    <xf numFmtId="0" fontId="12" fillId="5" borderId="3" xfId="0" applyFont="1" applyFill="1" applyBorder="1" applyAlignment="1">
      <alignment vertical="center" wrapText="1"/>
    </xf>
    <xf numFmtId="0" fontId="12" fillId="5" borderId="8" xfId="0" applyFont="1" applyFill="1" applyBorder="1" applyAlignment="1">
      <alignment horizontal="center" vertical="center" wrapText="1"/>
    </xf>
    <xf numFmtId="0" fontId="12" fillId="5" borderId="16" xfId="0" applyFont="1" applyFill="1" applyBorder="1" applyAlignment="1">
      <alignment vertical="center" wrapText="1"/>
    </xf>
    <xf numFmtId="0" fontId="12" fillId="5" borderId="10" xfId="0" applyFont="1" applyFill="1" applyBorder="1" applyAlignment="1">
      <alignment horizontal="center" vertical="center" wrapText="1"/>
    </xf>
    <xf numFmtId="0" fontId="12" fillId="6" borderId="1" xfId="0" applyFont="1" applyFill="1" applyBorder="1" applyAlignment="1">
      <alignment horizontal="center" wrapText="1"/>
    </xf>
    <xf numFmtId="0" fontId="12" fillId="0" borderId="1" xfId="0" applyFont="1" applyBorder="1" applyAlignment="1">
      <alignment horizontal="center" wrapText="1"/>
    </xf>
    <xf numFmtId="0" fontId="8" fillId="6" borderId="6" xfId="0" applyFont="1" applyFill="1" applyBorder="1" applyAlignment="1">
      <alignment vertical="center" wrapText="1"/>
    </xf>
    <xf numFmtId="0" fontId="12" fillId="0" borderId="0" xfId="0" applyFont="1" applyAlignment="1">
      <alignment horizontal="left" vertical="top" wrapText="1"/>
    </xf>
    <xf numFmtId="0" fontId="8" fillId="0" borderId="11" xfId="0" applyFont="1" applyBorder="1" applyAlignment="1">
      <alignment horizontal="center" vertical="center" wrapText="1"/>
    </xf>
    <xf numFmtId="166" fontId="12" fillId="6" borderId="1" xfId="0" applyNumberFormat="1" applyFont="1" applyFill="1" applyBorder="1" applyAlignment="1">
      <alignment horizontal="center" wrapText="1"/>
    </xf>
    <xf numFmtId="168" fontId="8" fillId="6" borderId="6" xfId="0" applyNumberFormat="1" applyFont="1" applyFill="1" applyBorder="1" applyAlignment="1">
      <alignment horizontal="center" vertical="center" wrapText="1"/>
    </xf>
    <xf numFmtId="0" fontId="12" fillId="0" borderId="0" xfId="0" applyFont="1" applyAlignment="1">
      <alignment horizontal="center" wrapText="1"/>
    </xf>
    <xf numFmtId="17" fontId="8" fillId="6" borderId="6" xfId="0" applyNumberFormat="1" applyFont="1" applyFill="1" applyBorder="1" applyAlignment="1">
      <alignment horizontal="center" vertical="center" wrapText="1"/>
    </xf>
    <xf numFmtId="43" fontId="3" fillId="6" borderId="1" xfId="1" applyFont="1" applyFill="1" applyBorder="1" applyAlignment="1">
      <alignment horizontal="right" vertical="center" wrapText="1"/>
    </xf>
    <xf numFmtId="168" fontId="4" fillId="6" borderId="6" xfId="0" applyNumberFormat="1" applyFont="1" applyFill="1" applyBorder="1" applyAlignment="1">
      <alignment horizontal="right" vertical="center" wrapText="1"/>
    </xf>
    <xf numFmtId="0" fontId="74" fillId="6" borderId="1" xfId="0" applyFont="1" applyFill="1" applyBorder="1" applyAlignment="1">
      <alignment horizontal="center" wrapText="1"/>
    </xf>
    <xf numFmtId="1" fontId="4" fillId="6" borderId="6" xfId="0" applyNumberFormat="1" applyFont="1" applyFill="1" applyBorder="1" applyAlignment="1">
      <alignment horizontal="center" vertical="center" wrapText="1"/>
    </xf>
    <xf numFmtId="165" fontId="4" fillId="6" borderId="6" xfId="0" applyNumberFormat="1" applyFont="1" applyFill="1" applyBorder="1" applyAlignment="1">
      <alignment horizontal="center" vertical="center" wrapText="1"/>
    </xf>
    <xf numFmtId="4" fontId="4" fillId="6" borderId="6" xfId="0" applyNumberFormat="1" applyFont="1" applyFill="1" applyBorder="1" applyAlignment="1">
      <alignment horizontal="center" vertical="center" wrapText="1"/>
    </xf>
    <xf numFmtId="165" fontId="4" fillId="6" borderId="6" xfId="0" applyNumberFormat="1" applyFont="1" applyFill="1" applyBorder="1" applyAlignment="1">
      <alignment horizontal="right" vertical="center" wrapText="1"/>
    </xf>
    <xf numFmtId="165" fontId="3" fillId="6" borderId="1" xfId="0" applyNumberFormat="1" applyFont="1" applyFill="1" applyBorder="1" applyAlignment="1">
      <alignment horizontal="right" vertical="center" wrapText="1"/>
    </xf>
    <xf numFmtId="0" fontId="12" fillId="6" borderId="1" xfId="0" applyFont="1" applyFill="1" applyBorder="1" applyAlignment="1">
      <alignment horizontal="right" wrapText="1"/>
    </xf>
    <xf numFmtId="0" fontId="4" fillId="6" borderId="6" xfId="0" applyFont="1" applyFill="1" applyBorder="1" applyAlignment="1">
      <alignment wrapText="1"/>
    </xf>
    <xf numFmtId="0" fontId="43" fillId="6" borderId="1" xfId="0" applyFont="1" applyFill="1" applyBorder="1" applyAlignment="1">
      <alignment horizontal="right" vertical="center" wrapText="1"/>
    </xf>
    <xf numFmtId="1" fontId="8" fillId="6" borderId="1" xfId="0" applyNumberFormat="1" applyFont="1" applyFill="1" applyBorder="1" applyAlignment="1">
      <alignment vertical="center" wrapText="1"/>
    </xf>
    <xf numFmtId="37" fontId="8" fillId="9" borderId="1" xfId="0" applyNumberFormat="1" applyFont="1" applyFill="1" applyBorder="1" applyAlignment="1">
      <alignment vertical="center" wrapText="1"/>
    </xf>
    <xf numFmtId="164" fontId="0" fillId="0" borderId="0" xfId="0" applyNumberFormat="1"/>
    <xf numFmtId="2" fontId="8" fillId="6" borderId="1" xfId="0" applyNumberFormat="1" applyFont="1" applyFill="1" applyBorder="1" applyAlignment="1">
      <alignment horizontal="center" vertical="center" wrapText="1"/>
    </xf>
    <xf numFmtId="0" fontId="11" fillId="0" borderId="0" xfId="0" applyFont="1"/>
    <xf numFmtId="0" fontId="66" fillId="6" borderId="1" xfId="0" applyFont="1" applyFill="1" applyBorder="1" applyAlignment="1">
      <alignment horizontal="center" vertical="center" wrapText="1"/>
    </xf>
    <xf numFmtId="0" fontId="11" fillId="6" borderId="1" xfId="0" applyFont="1" applyFill="1" applyBorder="1" applyAlignment="1">
      <alignment vertical="top" wrapText="1"/>
    </xf>
    <xf numFmtId="0" fontId="67" fillId="6" borderId="1" xfId="0" applyFont="1" applyFill="1" applyBorder="1" applyAlignment="1">
      <alignment horizontal="center" vertical="center" wrapText="1"/>
    </xf>
    <xf numFmtId="0" fontId="8" fillId="0" borderId="1" xfId="0" applyFont="1" applyBorder="1" applyAlignment="1">
      <alignment horizontal="center" vertical="center" wrapText="1"/>
    </xf>
    <xf numFmtId="0" fontId="8" fillId="0" borderId="21" xfId="0" applyFont="1" applyBorder="1" applyAlignment="1">
      <alignment horizontal="center" vertical="center" wrapText="1"/>
    </xf>
    <xf numFmtId="0" fontId="8" fillId="0" borderId="20" xfId="0" applyFont="1" applyBorder="1" applyAlignment="1">
      <alignment horizontal="center" vertical="center" wrapText="1"/>
    </xf>
    <xf numFmtId="0" fontId="2" fillId="44" borderId="35" xfId="0" applyFont="1" applyFill="1" applyBorder="1" applyAlignment="1">
      <alignment vertical="center" wrapText="1"/>
    </xf>
    <xf numFmtId="2" fontId="2" fillId="44" borderId="35" xfId="0" applyNumberFormat="1" applyFont="1" applyFill="1" applyBorder="1" applyAlignment="1">
      <alignment vertical="center" wrapText="1"/>
    </xf>
    <xf numFmtId="43" fontId="0" fillId="0" borderId="0" xfId="0" applyNumberFormat="1"/>
    <xf numFmtId="43" fontId="8" fillId="8" borderId="1" xfId="1" applyFont="1" applyFill="1" applyBorder="1" applyAlignment="1">
      <alignment horizontal="center" vertical="center" wrapText="1"/>
    </xf>
    <xf numFmtId="43" fontId="14" fillId="6" borderId="1" xfId="1" applyFont="1" applyFill="1" applyBorder="1" applyAlignment="1">
      <alignment horizontal="center" vertical="center" wrapText="1"/>
    </xf>
    <xf numFmtId="43" fontId="14" fillId="6" borderId="1" xfId="0" applyNumberFormat="1" applyFont="1" applyFill="1" applyBorder="1" applyAlignment="1">
      <alignment horizontal="center" vertical="center" wrapText="1"/>
    </xf>
    <xf numFmtId="43" fontId="14" fillId="5" borderId="1" xfId="1" applyFont="1" applyFill="1" applyBorder="1" applyAlignment="1">
      <alignment horizontal="center" vertical="center" wrapText="1"/>
    </xf>
    <xf numFmtId="0" fontId="75" fillId="6" borderId="6" xfId="0" applyFont="1" applyFill="1" applyBorder="1" applyAlignment="1">
      <alignment horizontal="center" vertical="center" wrapText="1"/>
    </xf>
    <xf numFmtId="43" fontId="8" fillId="9" borderId="1" xfId="1" applyFont="1" applyFill="1" applyBorder="1" applyAlignment="1">
      <alignment vertical="center" wrapText="1"/>
    </xf>
    <xf numFmtId="43" fontId="0" fillId="0" borderId="0" xfId="1" applyFont="1"/>
    <xf numFmtId="43" fontId="8" fillId="2" borderId="1" xfId="1" applyFont="1" applyFill="1" applyBorder="1" applyAlignment="1">
      <alignment vertical="center" wrapText="1"/>
    </xf>
    <xf numFmtId="39" fontId="8" fillId="6" borderId="1" xfId="0" applyNumberFormat="1" applyFont="1" applyFill="1" applyBorder="1" applyAlignment="1">
      <alignment vertical="center" wrapText="1"/>
    </xf>
    <xf numFmtId="2" fontId="8" fillId="6" borderId="0" xfId="0" applyNumberFormat="1" applyFont="1" applyFill="1" applyAlignment="1">
      <alignment vertical="center" wrapText="1"/>
    </xf>
    <xf numFmtId="2" fontId="2" fillId="44" borderId="0" xfId="0" applyNumberFormat="1" applyFont="1" applyFill="1" applyAlignment="1">
      <alignment vertical="center" wrapText="1"/>
    </xf>
    <xf numFmtId="0" fontId="75" fillId="0" borderId="0" xfId="0" applyFont="1"/>
    <xf numFmtId="0" fontId="77" fillId="0" borderId="0" xfId="0" applyFont="1" applyAlignment="1">
      <alignment horizontal="center"/>
    </xf>
    <xf numFmtId="0" fontId="72" fillId="7" borderId="0" xfId="0" applyFont="1" applyFill="1" applyAlignment="1">
      <alignment horizontal="center" vertical="center"/>
    </xf>
    <xf numFmtId="49" fontId="78" fillId="8" borderId="3" xfId="0" applyNumberFormat="1" applyFont="1" applyFill="1" applyBorder="1" applyAlignment="1">
      <alignment horizontal="center" vertical="center" wrapText="1"/>
    </xf>
    <xf numFmtId="49" fontId="78" fillId="8" borderId="8" xfId="0" applyNumberFormat="1" applyFont="1" applyFill="1" applyBorder="1" applyAlignment="1">
      <alignment horizontal="center" vertical="center" wrapText="1"/>
    </xf>
    <xf numFmtId="49" fontId="78" fillId="8" borderId="13" xfId="0" applyNumberFormat="1" applyFont="1" applyFill="1" applyBorder="1" applyAlignment="1">
      <alignment horizontal="center" vertical="center" wrapText="1"/>
    </xf>
    <xf numFmtId="49" fontId="78" fillId="8" borderId="9" xfId="0" applyNumberFormat="1" applyFont="1" applyFill="1" applyBorder="1" applyAlignment="1">
      <alignment horizontal="center" vertical="center" wrapText="1"/>
    </xf>
    <xf numFmtId="0" fontId="12" fillId="0" borderId="0" xfId="0" applyFont="1" applyAlignment="1">
      <alignment horizontal="left"/>
    </xf>
    <xf numFmtId="172" fontId="8" fillId="5" borderId="8" xfId="0" applyNumberFormat="1" applyFont="1" applyFill="1" applyBorder="1" applyAlignment="1">
      <alignment horizontal="center" vertical="center" wrapText="1"/>
    </xf>
    <xf numFmtId="0" fontId="18" fillId="0" borderId="0" xfId="0" applyFont="1" applyAlignment="1">
      <alignment vertical="center"/>
    </xf>
    <xf numFmtId="0" fontId="19" fillId="0" borderId="0" xfId="0" applyFont="1" applyAlignment="1">
      <alignment vertical="center"/>
    </xf>
    <xf numFmtId="0" fontId="5" fillId="0" borderId="0" xfId="0" applyFont="1" applyAlignment="1">
      <alignment vertical="center"/>
    </xf>
    <xf numFmtId="39" fontId="8" fillId="9" borderId="1" xfId="0" applyNumberFormat="1" applyFont="1" applyFill="1" applyBorder="1" applyAlignment="1">
      <alignment vertical="center" wrapText="1"/>
    </xf>
    <xf numFmtId="168" fontId="8" fillId="5" borderId="1" xfId="0" applyNumberFormat="1" applyFont="1" applyFill="1" applyBorder="1" applyAlignment="1">
      <alignment horizontal="center" vertical="center" wrapText="1"/>
    </xf>
    <xf numFmtId="0" fontId="80" fillId="0" borderId="0" xfId="0" applyFont="1" applyAlignment="1">
      <alignment vertical="center"/>
    </xf>
    <xf numFmtId="43" fontId="8" fillId="2" borderId="1" xfId="1" applyFont="1" applyFill="1" applyBorder="1" applyAlignment="1">
      <alignment horizontal="center" vertical="center" wrapText="1"/>
    </xf>
    <xf numFmtId="0" fontId="52" fillId="6" borderId="1" xfId="0" applyFont="1" applyFill="1" applyBorder="1" applyAlignment="1">
      <alignment horizontal="center" vertical="center" wrapText="1"/>
    </xf>
    <xf numFmtId="0" fontId="82" fillId="6" borderId="1" xfId="0" applyFont="1" applyFill="1" applyBorder="1" applyAlignment="1">
      <alignment horizontal="center" vertical="center" wrapText="1"/>
    </xf>
    <xf numFmtId="166" fontId="3" fillId="6" borderId="1" xfId="1" applyNumberFormat="1" applyFont="1" applyFill="1" applyBorder="1" applyAlignment="1">
      <alignment horizontal="justify" vertical="center" wrapText="1"/>
    </xf>
    <xf numFmtId="0" fontId="53" fillId="6" borderId="1" xfId="0" applyFont="1" applyFill="1" applyBorder="1" applyAlignment="1">
      <alignment vertical="center" wrapText="1"/>
    </xf>
    <xf numFmtId="166" fontId="8" fillId="2" borderId="1" xfId="1" applyNumberFormat="1" applyFont="1" applyFill="1" applyBorder="1" applyAlignment="1">
      <alignment horizontal="center" vertical="center" wrapText="1"/>
    </xf>
    <xf numFmtId="0" fontId="17" fillId="6" borderId="1" xfId="0" applyFont="1" applyFill="1" applyBorder="1" applyAlignment="1">
      <alignment horizontal="center" vertical="center" wrapText="1"/>
    </xf>
    <xf numFmtId="3" fontId="8" fillId="8" borderId="1" xfId="0" applyNumberFormat="1" applyFont="1" applyFill="1" applyBorder="1" applyAlignment="1">
      <alignment horizontal="right" vertical="center" wrapText="1"/>
    </xf>
    <xf numFmtId="0" fontId="8" fillId="6" borderId="7" xfId="0" applyFont="1" applyFill="1" applyBorder="1" applyAlignment="1">
      <alignment horizontal="center" vertical="center" wrapText="1"/>
    </xf>
    <xf numFmtId="0" fontId="4" fillId="6" borderId="7" xfId="0" applyFont="1" applyFill="1" applyBorder="1" applyAlignment="1">
      <alignment horizontal="center" vertical="center" wrapText="1"/>
    </xf>
    <xf numFmtId="172" fontId="8" fillId="6" borderId="1" xfId="1" applyNumberFormat="1" applyFont="1" applyFill="1" applyBorder="1" applyAlignment="1">
      <alignment vertical="center" wrapText="1"/>
    </xf>
    <xf numFmtId="0" fontId="85" fillId="6" borderId="1" xfId="0" applyFont="1" applyFill="1" applyBorder="1" applyAlignment="1">
      <alignment vertical="center" wrapText="1"/>
    </xf>
    <xf numFmtId="172" fontId="8" fillId="2" borderId="1" xfId="0" applyNumberFormat="1" applyFont="1" applyFill="1" applyBorder="1" applyAlignment="1">
      <alignment horizontal="center" vertical="center" wrapText="1"/>
    </xf>
    <xf numFmtId="3" fontId="3" fillId="45" borderId="1" xfId="0" applyNumberFormat="1" applyFont="1" applyFill="1" applyBorder="1" applyAlignment="1">
      <alignment horizontal="justify" vertical="center" wrapText="1"/>
    </xf>
    <xf numFmtId="3" fontId="8" fillId="2" borderId="1" xfId="0" applyNumberFormat="1" applyFont="1" applyFill="1" applyBorder="1" applyAlignment="1">
      <alignment horizontal="center" vertical="center" wrapText="1"/>
    </xf>
    <xf numFmtId="0" fontId="4" fillId="6" borderId="1" xfId="0" applyFont="1" applyFill="1" applyBorder="1" applyAlignment="1">
      <alignment horizontal="center" vertical="top" wrapText="1"/>
    </xf>
    <xf numFmtId="43" fontId="8" fillId="5" borderId="8" xfId="0" applyNumberFormat="1" applyFont="1" applyFill="1" applyBorder="1" applyAlignment="1">
      <alignment horizontal="center" vertical="center" wrapText="1"/>
    </xf>
    <xf numFmtId="43" fontId="8" fillId="5" borderId="23" xfId="0" applyNumberFormat="1" applyFont="1" applyFill="1" applyBorder="1" applyAlignment="1">
      <alignment horizontal="center" vertical="center" wrapText="1"/>
    </xf>
    <xf numFmtId="0" fontId="88" fillId="46" borderId="6" xfId="0" applyFont="1" applyFill="1" applyBorder="1" applyAlignment="1">
      <alignment vertical="top" wrapText="1"/>
    </xf>
    <xf numFmtId="4" fontId="8" fillId="2" borderId="1" xfId="0" applyNumberFormat="1" applyFont="1" applyFill="1" applyBorder="1" applyAlignment="1">
      <alignment horizontal="center" vertical="center" wrapText="1"/>
    </xf>
    <xf numFmtId="49" fontId="3" fillId="2" borderId="1" xfId="0" applyNumberFormat="1" applyFont="1" applyFill="1" applyBorder="1" applyAlignment="1">
      <alignment horizontal="center" vertical="center" wrapText="1"/>
    </xf>
    <xf numFmtId="49" fontId="3" fillId="2" borderId="7" xfId="0" applyNumberFormat="1" applyFont="1" applyFill="1" applyBorder="1" applyAlignment="1">
      <alignment horizontal="center" vertical="center" wrapText="1"/>
    </xf>
    <xf numFmtId="164" fontId="3" fillId="6" borderId="1" xfId="0" applyNumberFormat="1" applyFont="1" applyFill="1" applyBorder="1" applyAlignment="1">
      <alignment horizontal="center" vertical="center" wrapText="1"/>
    </xf>
    <xf numFmtId="166" fontId="3" fillId="6" borderId="1" xfId="1" applyNumberFormat="1" applyFont="1" applyFill="1" applyBorder="1" applyAlignment="1">
      <alignment horizontal="center" vertical="center" wrapText="1"/>
    </xf>
    <xf numFmtId="49" fontId="6" fillId="5" borderId="6" xfId="0" applyNumberFormat="1" applyFont="1" applyFill="1" applyBorder="1" applyAlignment="1">
      <alignment horizontal="center" vertical="center" wrapText="1"/>
    </xf>
    <xf numFmtId="49" fontId="6" fillId="5" borderId="1" xfId="0" applyNumberFormat="1" applyFont="1" applyFill="1" applyBorder="1" applyAlignment="1">
      <alignment horizontal="center" vertical="center" wrapText="1"/>
    </xf>
    <xf numFmtId="49" fontId="3" fillId="6" borderId="6" xfId="0" applyNumberFormat="1" applyFont="1" applyFill="1" applyBorder="1" applyAlignment="1">
      <alignment horizontal="center" vertical="center" wrapText="1"/>
    </xf>
    <xf numFmtId="49" fontId="2" fillId="6" borderId="1" xfId="0" applyNumberFormat="1" applyFont="1" applyFill="1" applyBorder="1" applyAlignment="1">
      <alignment horizontal="center" vertical="center" wrapText="1"/>
    </xf>
    <xf numFmtId="49" fontId="3" fillId="6" borderId="1" xfId="0" applyNumberFormat="1" applyFont="1" applyFill="1" applyBorder="1" applyAlignment="1">
      <alignment horizontal="center" vertical="center" wrapText="1"/>
    </xf>
    <xf numFmtId="164" fontId="3" fillId="6" borderId="7" xfId="0" applyNumberFormat="1" applyFont="1" applyFill="1" applyBorder="1" applyAlignment="1">
      <alignment horizontal="center" vertical="center" wrapText="1"/>
    </xf>
    <xf numFmtId="164" fontId="3" fillId="6" borderId="11" xfId="0" applyNumberFormat="1" applyFont="1" applyFill="1" applyBorder="1" applyAlignment="1">
      <alignment horizontal="center" vertical="center" wrapText="1"/>
    </xf>
    <xf numFmtId="164" fontId="3" fillId="6" borderId="6" xfId="0" applyNumberFormat="1" applyFont="1" applyFill="1" applyBorder="1" applyAlignment="1">
      <alignment horizontal="center" vertical="center" wrapText="1"/>
    </xf>
    <xf numFmtId="43" fontId="3" fillId="6" borderId="6" xfId="1" applyFont="1" applyFill="1" applyBorder="1" applyAlignment="1">
      <alignment horizontal="center" vertical="center" wrapText="1"/>
    </xf>
    <xf numFmtId="43" fontId="3" fillId="6" borderId="1" xfId="1" applyFont="1" applyFill="1" applyBorder="1" applyAlignment="1">
      <alignment horizontal="center" vertical="center" wrapText="1"/>
    </xf>
    <xf numFmtId="4" fontId="3" fillId="6" borderId="1" xfId="0" applyNumberFormat="1" applyFont="1" applyFill="1" applyBorder="1" applyAlignment="1">
      <alignment horizontal="center" vertical="center" wrapText="1"/>
    </xf>
    <xf numFmtId="2" fontId="3" fillId="6" borderId="7" xfId="0" applyNumberFormat="1" applyFont="1" applyFill="1" applyBorder="1" applyAlignment="1">
      <alignment horizontal="center" vertical="center" wrapText="1"/>
    </xf>
    <xf numFmtId="2" fontId="3" fillId="6" borderId="11" xfId="0" applyNumberFormat="1" applyFont="1" applyFill="1" applyBorder="1" applyAlignment="1">
      <alignment horizontal="center" vertical="center" wrapText="1"/>
    </xf>
    <xf numFmtId="2" fontId="3" fillId="6" borderId="6" xfId="0" applyNumberFormat="1" applyFont="1" applyFill="1" applyBorder="1" applyAlignment="1">
      <alignment horizontal="center" vertical="center" wrapText="1"/>
    </xf>
    <xf numFmtId="4" fontId="3" fillId="6" borderId="7" xfId="0" applyNumberFormat="1" applyFont="1" applyFill="1" applyBorder="1" applyAlignment="1">
      <alignment horizontal="center" vertical="center" wrapText="1"/>
    </xf>
    <xf numFmtId="4" fontId="3" fillId="6" borderId="11" xfId="0" applyNumberFormat="1" applyFont="1" applyFill="1" applyBorder="1" applyAlignment="1">
      <alignment horizontal="center" vertical="center" wrapText="1"/>
    </xf>
    <xf numFmtId="4" fontId="3" fillId="6" borderId="6" xfId="0" applyNumberFormat="1" applyFont="1" applyFill="1" applyBorder="1" applyAlignment="1">
      <alignment horizontal="center" vertical="center" wrapText="1"/>
    </xf>
    <xf numFmtId="49" fontId="6" fillId="5" borderId="7" xfId="0" applyNumberFormat="1" applyFont="1" applyFill="1" applyBorder="1" applyAlignment="1">
      <alignment horizontal="center" vertical="center" wrapText="1"/>
    </xf>
    <xf numFmtId="49" fontId="6" fillId="5" borderId="11" xfId="0" applyNumberFormat="1" applyFont="1" applyFill="1" applyBorder="1" applyAlignment="1">
      <alignment horizontal="center" vertical="center" wrapText="1"/>
    </xf>
    <xf numFmtId="49" fontId="2" fillId="2" borderId="1" xfId="0" applyNumberFormat="1" applyFont="1" applyFill="1" applyBorder="1" applyAlignment="1">
      <alignment horizontal="center" vertical="center" wrapText="1"/>
    </xf>
    <xf numFmtId="49" fontId="2" fillId="2" borderId="7" xfId="0" applyNumberFormat="1" applyFont="1" applyFill="1" applyBorder="1" applyAlignment="1">
      <alignment horizontal="center" vertical="center" wrapText="1"/>
    </xf>
    <xf numFmtId="49" fontId="3" fillId="6" borderId="7" xfId="0" applyNumberFormat="1" applyFont="1" applyFill="1" applyBorder="1" applyAlignment="1">
      <alignment horizontal="center" vertical="center" wrapText="1"/>
    </xf>
    <xf numFmtId="49" fontId="2" fillId="6" borderId="11" xfId="0" applyNumberFormat="1" applyFont="1" applyFill="1" applyBorder="1" applyAlignment="1">
      <alignment horizontal="center" vertical="center" wrapText="1"/>
    </xf>
    <xf numFmtId="49" fontId="3" fillId="6" borderId="11" xfId="0" applyNumberFormat="1" applyFont="1" applyFill="1" applyBorder="1" applyAlignment="1">
      <alignment horizontal="center" vertical="center" wrapText="1"/>
    </xf>
    <xf numFmtId="49" fontId="2" fillId="6" borderId="6" xfId="0" applyNumberFormat="1" applyFont="1" applyFill="1" applyBorder="1" applyAlignment="1">
      <alignment horizontal="center" vertical="center" wrapText="1"/>
    </xf>
    <xf numFmtId="0" fontId="3" fillId="6" borderId="6" xfId="0" applyFont="1" applyFill="1" applyBorder="1" applyAlignment="1">
      <alignment horizontal="center" vertical="center" wrapText="1"/>
    </xf>
    <xf numFmtId="165" fontId="3" fillId="6" borderId="7" xfId="0" applyNumberFormat="1" applyFont="1" applyFill="1" applyBorder="1" applyAlignment="1">
      <alignment horizontal="center" vertical="center" wrapText="1"/>
    </xf>
    <xf numFmtId="165" fontId="3" fillId="6" borderId="11" xfId="0" applyNumberFormat="1" applyFont="1" applyFill="1" applyBorder="1" applyAlignment="1">
      <alignment horizontal="center" vertical="center" wrapText="1"/>
    </xf>
    <xf numFmtId="165" fontId="3" fillId="6" borderId="6" xfId="0" applyNumberFormat="1" applyFont="1" applyFill="1" applyBorder="1" applyAlignment="1">
      <alignment horizontal="center" vertical="center" wrapText="1"/>
    </xf>
    <xf numFmtId="49" fontId="2" fillId="6" borderId="7" xfId="0" applyNumberFormat="1" applyFont="1" applyFill="1" applyBorder="1" applyAlignment="1">
      <alignment horizontal="center" vertical="center" wrapText="1"/>
    </xf>
    <xf numFmtId="166" fontId="3" fillId="6" borderId="6" xfId="1" applyNumberFormat="1" applyFont="1" applyFill="1" applyBorder="1" applyAlignment="1">
      <alignment horizontal="center" vertical="center" wrapText="1"/>
    </xf>
    <xf numFmtId="166" fontId="3" fillId="6" borderId="7" xfId="1" applyNumberFormat="1" applyFont="1" applyFill="1" applyBorder="1" applyAlignment="1">
      <alignment horizontal="center" vertical="center" wrapText="1"/>
    </xf>
    <xf numFmtId="0" fontId="3" fillId="6" borderId="1" xfId="0" applyFont="1" applyFill="1" applyBorder="1" applyAlignment="1">
      <alignment horizontal="center" vertical="center" wrapText="1"/>
    </xf>
    <xf numFmtId="49" fontId="69" fillId="5" borderId="7" xfId="0" applyNumberFormat="1" applyFont="1" applyFill="1" applyBorder="1" applyAlignment="1">
      <alignment horizontal="center" vertical="center" wrapText="1"/>
    </xf>
    <xf numFmtId="49" fontId="69" fillId="5" borderId="11" xfId="0" applyNumberFormat="1" applyFont="1" applyFill="1" applyBorder="1" applyAlignment="1">
      <alignment horizontal="center" vertical="center" wrapText="1"/>
    </xf>
    <xf numFmtId="168" fontId="3" fillId="6" borderId="7" xfId="0" applyNumberFormat="1" applyFont="1" applyFill="1" applyBorder="1" applyAlignment="1">
      <alignment horizontal="center" vertical="center" wrapText="1"/>
    </xf>
    <xf numFmtId="168" fontId="3" fillId="6" borderId="11" xfId="0" applyNumberFormat="1" applyFont="1" applyFill="1" applyBorder="1" applyAlignment="1">
      <alignment horizontal="center" vertical="center" wrapText="1"/>
    </xf>
    <xf numFmtId="168" fontId="3" fillId="6" borderId="6" xfId="0" applyNumberFormat="1" applyFont="1" applyFill="1" applyBorder="1" applyAlignment="1">
      <alignment horizontal="center" vertical="center" wrapText="1"/>
    </xf>
    <xf numFmtId="49" fontId="69" fillId="5" borderId="6" xfId="0" applyNumberFormat="1" applyFont="1" applyFill="1" applyBorder="1" applyAlignment="1">
      <alignment horizontal="center" vertical="center" wrapText="1"/>
    </xf>
    <xf numFmtId="49" fontId="69" fillId="5" borderId="1" xfId="0" applyNumberFormat="1" applyFont="1" applyFill="1" applyBorder="1" applyAlignment="1">
      <alignment horizontal="center" vertical="center" wrapText="1"/>
    </xf>
    <xf numFmtId="43" fontId="3" fillId="6" borderId="7" xfId="1" applyFont="1" applyFill="1" applyBorder="1" applyAlignment="1">
      <alignment horizontal="center" vertical="center" wrapText="1"/>
    </xf>
    <xf numFmtId="43" fontId="3" fillId="6" borderId="11" xfId="1" applyFont="1" applyFill="1" applyBorder="1" applyAlignment="1">
      <alignment horizontal="center" vertical="center" wrapText="1"/>
    </xf>
    <xf numFmtId="49" fontId="2" fillId="8" borderId="2" xfId="0" applyNumberFormat="1" applyFont="1" applyFill="1" applyBorder="1" applyAlignment="1">
      <alignment horizontal="left" vertical="center" wrapText="1"/>
    </xf>
    <xf numFmtId="49" fontId="2" fillId="8" borderId="3" xfId="0" applyNumberFormat="1" applyFont="1" applyFill="1" applyBorder="1" applyAlignment="1">
      <alignment horizontal="left" vertical="center" wrapText="1"/>
    </xf>
    <xf numFmtId="49" fontId="2" fillId="8" borderId="8" xfId="0" applyNumberFormat="1" applyFont="1" applyFill="1" applyBorder="1" applyAlignment="1">
      <alignment horizontal="left" vertical="center" wrapText="1"/>
    </xf>
    <xf numFmtId="0" fontId="3" fillId="6" borderId="7" xfId="0" applyFont="1" applyFill="1" applyBorder="1" applyAlignment="1">
      <alignment horizontal="center" vertical="center" wrapText="1"/>
    </xf>
    <xf numFmtId="168" fontId="3" fillId="6" borderId="1" xfId="0" applyNumberFormat="1" applyFont="1" applyFill="1" applyBorder="1" applyAlignment="1">
      <alignment horizontal="center" vertical="center" wrapText="1"/>
    </xf>
    <xf numFmtId="0" fontId="2" fillId="3" borderId="2" xfId="0" applyFont="1" applyFill="1" applyBorder="1" applyAlignment="1">
      <alignment horizontal="left"/>
    </xf>
    <xf numFmtId="0" fontId="2" fillId="3" borderId="8" xfId="0" applyFont="1" applyFill="1" applyBorder="1" applyAlignment="1">
      <alignment horizontal="left"/>
    </xf>
    <xf numFmtId="49" fontId="2" fillId="6" borderId="2" xfId="0" applyNumberFormat="1" applyFont="1" applyFill="1" applyBorder="1" applyAlignment="1">
      <alignment horizontal="left" vertical="center" wrapText="1"/>
    </xf>
    <xf numFmtId="49" fontId="2" fillId="6" borderId="3" xfId="0" applyNumberFormat="1" applyFont="1" applyFill="1" applyBorder="1" applyAlignment="1">
      <alignment horizontal="left" vertical="center" wrapText="1"/>
    </xf>
    <xf numFmtId="49" fontId="2" fillId="6" borderId="8" xfId="0" applyNumberFormat="1" applyFont="1" applyFill="1" applyBorder="1" applyAlignment="1">
      <alignment horizontal="left" vertical="center" wrapText="1"/>
    </xf>
    <xf numFmtId="0" fontId="0" fillId="6" borderId="2" xfId="0" applyFill="1" applyBorder="1" applyAlignment="1">
      <alignment horizontal="center"/>
    </xf>
    <xf numFmtId="0" fontId="0" fillId="6" borderId="3" xfId="0" applyFill="1" applyBorder="1" applyAlignment="1">
      <alignment horizontal="center"/>
    </xf>
    <xf numFmtId="0" fontId="0" fillId="6" borderId="8" xfId="0" applyFill="1" applyBorder="1" applyAlignment="1">
      <alignment horizontal="center"/>
    </xf>
    <xf numFmtId="0" fontId="3" fillId="6" borderId="11"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8" fillId="5" borderId="1" xfId="0" applyFont="1" applyFill="1" applyBorder="1" applyAlignment="1">
      <alignment horizontal="center" vertical="center"/>
    </xf>
    <xf numFmtId="0" fontId="2" fillId="5" borderId="1"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6" borderId="10" xfId="0" applyFont="1" applyFill="1" applyBorder="1" applyAlignment="1">
      <alignment horizontal="center" vertical="center" wrapText="1"/>
    </xf>
    <xf numFmtId="49" fontId="2" fillId="2" borderId="11" xfId="0" applyNumberFormat="1" applyFont="1" applyFill="1" applyBorder="1" applyAlignment="1">
      <alignment horizontal="center" vertical="center" wrapText="1"/>
    </xf>
    <xf numFmtId="49" fontId="2" fillId="2" borderId="6" xfId="0" applyNumberFormat="1" applyFont="1" applyFill="1" applyBorder="1" applyAlignment="1">
      <alignment horizontal="center" vertical="center" wrapText="1"/>
    </xf>
    <xf numFmtId="0" fontId="2" fillId="2" borderId="7" xfId="0" applyFont="1" applyFill="1" applyBorder="1" applyAlignment="1">
      <alignment horizontal="center" vertical="center" wrapText="1"/>
    </xf>
    <xf numFmtId="0" fontId="8" fillId="6" borderId="1" xfId="0" applyFont="1" applyFill="1" applyBorder="1" applyAlignment="1">
      <alignment horizontal="center" vertical="center" wrapText="1"/>
    </xf>
    <xf numFmtId="0" fontId="8" fillId="6" borderId="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1" xfId="0" applyFont="1" applyFill="1" applyBorder="1" applyAlignment="1">
      <alignment horizontal="justify" vertical="center" wrapText="1"/>
    </xf>
    <xf numFmtId="0" fontId="8" fillId="6" borderId="6"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8" fillId="6" borderId="11"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8" fillId="2" borderId="2" xfId="0" applyFont="1" applyFill="1" applyBorder="1" applyAlignment="1">
      <alignment horizontal="left" vertical="center" wrapText="1"/>
    </xf>
    <xf numFmtId="0" fontId="8" fillId="2" borderId="3" xfId="0" applyFont="1" applyFill="1" applyBorder="1" applyAlignment="1">
      <alignment horizontal="left" vertical="center" wrapText="1"/>
    </xf>
    <xf numFmtId="0" fontId="8" fillId="2" borderId="8" xfId="0" applyFont="1" applyFill="1" applyBorder="1" applyAlignment="1">
      <alignment horizontal="left" vertical="center" wrapText="1"/>
    </xf>
    <xf numFmtId="0" fontId="8" fillId="2" borderId="1" xfId="0" applyFont="1" applyFill="1" applyBorder="1" applyAlignment="1">
      <alignment horizontal="center" vertical="center" wrapText="1"/>
    </xf>
    <xf numFmtId="0" fontId="4" fillId="6" borderId="7" xfId="0" applyFont="1" applyFill="1" applyBorder="1" applyAlignment="1">
      <alignment horizontal="center" vertical="center" wrapText="1"/>
    </xf>
    <xf numFmtId="0" fontId="4" fillId="6" borderId="11" xfId="0" applyFont="1" applyFill="1" applyBorder="1" applyAlignment="1">
      <alignment horizontal="center" vertical="center" wrapText="1"/>
    </xf>
    <xf numFmtId="0" fontId="4" fillId="6" borderId="6" xfId="0" applyFont="1" applyFill="1" applyBorder="1" applyAlignment="1">
      <alignment horizontal="center" vertical="center" wrapText="1"/>
    </xf>
    <xf numFmtId="165" fontId="76" fillId="4" borderId="37" xfId="0" applyNumberFormat="1" applyFont="1" applyFill="1" applyBorder="1" applyAlignment="1">
      <alignment horizontal="center" vertical="center" wrapText="1"/>
    </xf>
    <xf numFmtId="165" fontId="76" fillId="4" borderId="38" xfId="0" applyNumberFormat="1" applyFont="1" applyFill="1" applyBorder="1" applyAlignment="1">
      <alignment horizontal="center" vertical="center" wrapText="1"/>
    </xf>
    <xf numFmtId="165" fontId="76" fillId="4" borderId="24" xfId="0" applyNumberFormat="1" applyFont="1" applyFill="1" applyBorder="1" applyAlignment="1">
      <alignment horizontal="center" vertical="center" wrapText="1"/>
    </xf>
    <xf numFmtId="49" fontId="8" fillId="6" borderId="7" xfId="0" applyNumberFormat="1" applyFont="1" applyFill="1" applyBorder="1" applyAlignment="1">
      <alignment horizontal="center" vertical="center" wrapText="1"/>
    </xf>
    <xf numFmtId="49" fontId="8" fillId="6" borderId="6" xfId="0" applyNumberFormat="1" applyFont="1" applyFill="1" applyBorder="1" applyAlignment="1">
      <alignment horizontal="center" vertical="center" wrapText="1"/>
    </xf>
    <xf numFmtId="0" fontId="4" fillId="6" borderId="7" xfId="0" applyFont="1" applyFill="1" applyBorder="1" applyAlignment="1">
      <alignment horizontal="left" vertical="center" wrapText="1"/>
    </xf>
    <xf numFmtId="0" fontId="4" fillId="6" borderId="6" xfId="0" applyFont="1" applyFill="1" applyBorder="1" applyAlignment="1">
      <alignment horizontal="left" vertical="center" wrapText="1"/>
    </xf>
    <xf numFmtId="0" fontId="8" fillId="2" borderId="2"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8" fillId="2" borderId="8" xfId="0" applyFont="1" applyFill="1" applyBorder="1" applyAlignment="1">
      <alignment horizontal="center" vertical="center" wrapText="1"/>
    </xf>
    <xf numFmtId="0" fontId="8" fillId="5" borderId="1" xfId="0" applyFont="1" applyFill="1" applyBorder="1" applyAlignment="1">
      <alignment horizontal="center" vertical="center" wrapText="1"/>
    </xf>
    <xf numFmtId="0" fontId="8" fillId="2" borderId="22" xfId="0" applyFont="1" applyFill="1" applyBorder="1" applyAlignment="1">
      <alignment horizontal="left" vertical="center" wrapText="1"/>
    </xf>
    <xf numFmtId="0" fontId="8" fillId="2" borderId="25" xfId="0" applyFont="1" applyFill="1" applyBorder="1" applyAlignment="1">
      <alignment horizontal="left" vertical="center" wrapText="1"/>
    </xf>
    <xf numFmtId="0" fontId="8" fillId="2" borderId="18" xfId="0" applyFont="1" applyFill="1" applyBorder="1" applyAlignment="1">
      <alignment horizontal="center" vertical="center" wrapText="1"/>
    </xf>
    <xf numFmtId="0" fontId="8" fillId="2" borderId="20" xfId="0" applyFont="1" applyFill="1" applyBorder="1" applyAlignment="1">
      <alignment horizontal="left" vertical="center" wrapText="1"/>
    </xf>
    <xf numFmtId="0" fontId="8" fillId="2" borderId="1" xfId="0" applyFont="1" applyFill="1" applyBorder="1" applyAlignment="1">
      <alignment horizontal="left" vertical="center" wrapText="1"/>
    </xf>
    <xf numFmtId="0" fontId="8" fillId="2" borderId="19" xfId="0" applyFont="1" applyFill="1" applyBorder="1" applyAlignment="1">
      <alignment horizontal="center" vertical="center" wrapText="1"/>
    </xf>
    <xf numFmtId="0" fontId="8" fillId="2" borderId="17" xfId="0" applyFont="1" applyFill="1" applyBorder="1" applyAlignment="1">
      <alignment horizontal="center" vertical="center" wrapText="1"/>
    </xf>
    <xf numFmtId="0" fontId="8" fillId="2" borderId="20" xfId="0" applyFont="1" applyFill="1" applyBorder="1" applyAlignment="1">
      <alignment horizontal="center" vertical="center" wrapText="1"/>
    </xf>
    <xf numFmtId="0" fontId="8" fillId="2" borderId="19" xfId="0" applyFont="1" applyFill="1" applyBorder="1" applyAlignment="1">
      <alignment vertical="center" textRotation="90" wrapText="1"/>
    </xf>
    <xf numFmtId="0" fontId="8" fillId="2" borderId="21" xfId="0" applyFont="1" applyFill="1" applyBorder="1" applyAlignment="1">
      <alignment vertical="center" textRotation="90" wrapText="1"/>
    </xf>
    <xf numFmtId="0" fontId="8" fillId="2" borderId="21" xfId="0" applyFont="1" applyFill="1" applyBorder="1" applyAlignment="1">
      <alignment horizontal="center" vertical="center" wrapText="1"/>
    </xf>
    <xf numFmtId="0" fontId="8" fillId="2" borderId="17" xfId="0" applyFont="1" applyFill="1" applyBorder="1" applyAlignment="1">
      <alignment horizontal="center" vertical="center" textRotation="90" wrapText="1"/>
    </xf>
    <xf numFmtId="0" fontId="8" fillId="2" borderId="20" xfId="0" applyFont="1" applyFill="1" applyBorder="1" applyAlignment="1">
      <alignment horizontal="center" vertical="center" textRotation="90" wrapText="1"/>
    </xf>
    <xf numFmtId="0" fontId="8" fillId="2" borderId="18" xfId="0" applyFont="1" applyFill="1" applyBorder="1" applyAlignment="1">
      <alignment horizontal="center" vertical="center" textRotation="90" wrapText="1"/>
    </xf>
    <xf numFmtId="0" fontId="8" fillId="2" borderId="1" xfId="0" applyFont="1" applyFill="1" applyBorder="1" applyAlignment="1">
      <alignment horizontal="center" vertical="center" textRotation="90" wrapText="1"/>
    </xf>
    <xf numFmtId="0" fontId="8" fillId="10" borderId="1" xfId="0" applyFont="1" applyFill="1" applyBorder="1" applyAlignment="1">
      <alignment horizontal="center" vertical="center" wrapText="1"/>
    </xf>
    <xf numFmtId="0" fontId="8" fillId="10" borderId="21" xfId="0" applyFont="1" applyFill="1" applyBorder="1" applyAlignment="1">
      <alignment horizontal="center" vertical="center" wrapText="1"/>
    </xf>
    <xf numFmtId="0" fontId="8" fillId="10" borderId="17" xfId="0" applyFont="1" applyFill="1" applyBorder="1" applyAlignment="1">
      <alignment horizontal="center" vertical="center" wrapText="1"/>
    </xf>
    <xf numFmtId="0" fontId="8" fillId="10" borderId="18" xfId="0" applyFont="1" applyFill="1" applyBorder="1" applyAlignment="1">
      <alignment horizontal="center" vertical="center" wrapText="1"/>
    </xf>
    <xf numFmtId="0" fontId="8" fillId="10" borderId="20" xfId="0" applyFont="1" applyFill="1" applyBorder="1" applyAlignment="1">
      <alignment horizontal="center" vertical="center" wrapText="1"/>
    </xf>
    <xf numFmtId="0" fontId="8" fillId="10" borderId="19" xfId="0" applyFont="1" applyFill="1" applyBorder="1" applyAlignment="1">
      <alignment horizontal="center" vertical="center" wrapText="1"/>
    </xf>
    <xf numFmtId="0" fontId="0" fillId="0" borderId="0" xfId="0" applyAlignment="1">
      <alignment horizontal="center"/>
    </xf>
    <xf numFmtId="0" fontId="13" fillId="0" borderId="0" xfId="0" applyFont="1" applyAlignment="1">
      <alignment horizontal="left" vertical="center" wrapText="1"/>
    </xf>
    <xf numFmtId="0" fontId="14" fillId="2" borderId="1" xfId="0" applyFont="1" applyFill="1" applyBorder="1" applyAlignment="1">
      <alignment horizontal="left" vertical="center" wrapText="1"/>
    </xf>
    <xf numFmtId="0" fontId="0" fillId="6" borderId="1" xfId="0" applyFill="1" applyBorder="1" applyAlignment="1">
      <alignment horizontal="left" wrapText="1"/>
    </xf>
    <xf numFmtId="0" fontId="0" fillId="6" borderId="1" xfId="0" applyFill="1" applyBorder="1" applyAlignment="1">
      <alignment horizontal="left"/>
    </xf>
    <xf numFmtId="0" fontId="0" fillId="6" borderId="1" xfId="0" applyFill="1" applyBorder="1" applyAlignment="1">
      <alignment horizontal="center" wrapText="1"/>
    </xf>
    <xf numFmtId="0" fontId="0" fillId="6" borderId="1" xfId="0" applyFill="1" applyBorder="1" applyAlignment="1">
      <alignment horizontal="left" vertical="top" wrapText="1"/>
    </xf>
    <xf numFmtId="0" fontId="8" fillId="2" borderId="1" xfId="0" applyFont="1" applyFill="1" applyBorder="1" applyAlignment="1">
      <alignment vertical="center" wrapText="1"/>
    </xf>
    <xf numFmtId="0" fontId="0" fillId="6" borderId="1" xfId="0" applyFill="1" applyBorder="1" applyAlignment="1">
      <alignment horizontal="center"/>
    </xf>
    <xf numFmtId="0" fontId="14" fillId="6" borderId="1" xfId="0" applyFont="1" applyFill="1" applyBorder="1" applyAlignment="1">
      <alignment horizontal="center" vertical="center" wrapText="1"/>
    </xf>
    <xf numFmtId="0" fontId="14" fillId="6" borderId="1" xfId="0" applyFont="1" applyFill="1" applyBorder="1" applyAlignment="1">
      <alignment horizontal="center" vertical="center"/>
    </xf>
    <xf numFmtId="0" fontId="14" fillId="6" borderId="1" xfId="0" applyFont="1" applyFill="1" applyBorder="1" applyAlignment="1">
      <alignment horizontal="center"/>
    </xf>
    <xf numFmtId="0" fontId="0" fillId="6" borderId="2" xfId="0" applyFill="1" applyBorder="1" applyAlignment="1">
      <alignment horizontal="center" vertical="center" wrapText="1"/>
    </xf>
    <xf numFmtId="0" fontId="0" fillId="6" borderId="3" xfId="0" applyFill="1" applyBorder="1" applyAlignment="1">
      <alignment horizontal="center" vertical="center" wrapText="1"/>
    </xf>
    <xf numFmtId="0" fontId="0" fillId="6" borderId="8" xfId="0" applyFill="1" applyBorder="1" applyAlignment="1">
      <alignment horizontal="center" vertical="center" wrapText="1"/>
    </xf>
    <xf numFmtId="0" fontId="0" fillId="6" borderId="2" xfId="0" applyFill="1" applyBorder="1" applyAlignment="1">
      <alignment horizontal="center" wrapText="1"/>
    </xf>
    <xf numFmtId="0" fontId="0" fillId="6" borderId="3" xfId="0" applyFill="1" applyBorder="1" applyAlignment="1">
      <alignment horizontal="center" wrapText="1"/>
    </xf>
    <xf numFmtId="0" fontId="0" fillId="6" borderId="8" xfId="0" applyFill="1" applyBorder="1" applyAlignment="1">
      <alignment horizontal="center" wrapText="1"/>
    </xf>
    <xf numFmtId="0" fontId="83" fillId="6" borderId="1" xfId="0" applyFont="1" applyFill="1" applyBorder="1" applyAlignment="1">
      <alignment horizontal="left" wrapText="1"/>
    </xf>
    <xf numFmtId="0" fontId="83" fillId="6" borderId="1" xfId="0" applyFont="1" applyFill="1" applyBorder="1" applyAlignment="1">
      <alignment horizontal="center" vertical="center" wrapText="1"/>
    </xf>
    <xf numFmtId="0" fontId="0" fillId="6" borderId="1" xfId="0" applyFill="1" applyBorder="1" applyAlignment="1">
      <alignment horizontal="center" vertical="center" wrapText="1"/>
    </xf>
    <xf numFmtId="0" fontId="83" fillId="6" borderId="1" xfId="0" applyFont="1" applyFill="1" applyBorder="1" applyAlignment="1">
      <alignment horizontal="center"/>
    </xf>
    <xf numFmtId="0" fontId="86" fillId="6" borderId="2" xfId="0" applyFont="1" applyFill="1" applyBorder="1"/>
    <xf numFmtId="0" fontId="86" fillId="6" borderId="3" xfId="0" applyFont="1" applyFill="1" applyBorder="1"/>
    <xf numFmtId="0" fontId="86" fillId="6" borderId="8" xfId="0" applyFont="1" applyFill="1" applyBorder="1"/>
    <xf numFmtId="0" fontId="86" fillId="6" borderId="1" xfId="0" applyFont="1" applyFill="1" applyBorder="1" applyAlignment="1">
      <alignment horizontal="center"/>
    </xf>
    <xf numFmtId="0" fontId="87" fillId="6" borderId="1" xfId="0" applyFont="1" applyFill="1" applyBorder="1" applyAlignment="1">
      <alignment horizontal="left" wrapText="1"/>
    </xf>
    <xf numFmtId="0" fontId="87" fillId="6" borderId="1" xfId="0" applyFont="1" applyFill="1" applyBorder="1" applyAlignment="1">
      <alignment horizontal="left"/>
    </xf>
    <xf numFmtId="0" fontId="86" fillId="6" borderId="1" xfId="0" applyFont="1" applyFill="1" applyBorder="1" applyAlignment="1">
      <alignment horizontal="left"/>
    </xf>
    <xf numFmtId="0" fontId="8" fillId="2" borderId="2" xfId="0" applyFont="1" applyFill="1" applyBorder="1" applyAlignment="1">
      <alignment vertical="center" wrapText="1"/>
    </xf>
    <xf numFmtId="0" fontId="8" fillId="2" borderId="3" xfId="0" applyFont="1" applyFill="1" applyBorder="1" applyAlignment="1">
      <alignment vertical="center" wrapText="1"/>
    </xf>
    <xf numFmtId="0" fontId="8" fillId="2" borderId="8" xfId="0" applyFont="1" applyFill="1" applyBorder="1" applyAlignment="1">
      <alignment vertical="center" wrapText="1"/>
    </xf>
    <xf numFmtId="0" fontId="4"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2" fillId="6" borderId="1" xfId="0" applyFont="1" applyFill="1" applyBorder="1" applyAlignment="1">
      <alignment horizontal="center" vertical="center" wrapText="1"/>
    </xf>
    <xf numFmtId="0" fontId="2" fillId="6" borderId="7" xfId="0" applyFont="1" applyFill="1" applyBorder="1" applyAlignment="1">
      <alignment horizontal="center" vertical="center" wrapText="1"/>
    </xf>
    <xf numFmtId="0" fontId="2" fillId="6" borderId="6" xfId="0" applyFont="1" applyFill="1" applyBorder="1" applyAlignment="1">
      <alignment horizontal="center" vertical="center" wrapText="1"/>
    </xf>
    <xf numFmtId="0" fontId="20" fillId="0" borderId="0" xfId="0" applyFont="1" applyAlignment="1">
      <alignment horizontal="left" wrapText="1"/>
    </xf>
    <xf numFmtId="0" fontId="4" fillId="0" borderId="0" xfId="0" applyFont="1" applyAlignment="1">
      <alignment horizontal="left" vertical="top" wrapText="1"/>
    </xf>
    <xf numFmtId="0" fontId="10" fillId="0" borderId="0" xfId="0" applyFont="1" applyAlignment="1">
      <alignment horizontal="center" vertical="center"/>
    </xf>
    <xf numFmtId="0" fontId="4" fillId="0" borderId="0" xfId="0" applyFont="1" applyAlignment="1">
      <alignment vertical="top" wrapText="1"/>
    </xf>
    <xf numFmtId="0" fontId="4" fillId="0" borderId="0" xfId="0" applyFont="1" applyAlignment="1">
      <alignment horizontal="center" vertical="top" wrapText="1"/>
    </xf>
    <xf numFmtId="0" fontId="10" fillId="0" borderId="0" xfId="0" applyFont="1" applyAlignment="1">
      <alignment horizontal="left" vertical="center"/>
    </xf>
    <xf numFmtId="0" fontId="20" fillId="0" borderId="4" xfId="0" applyFont="1" applyBorder="1" applyAlignment="1">
      <alignment horizontal="left" wrapText="1"/>
    </xf>
    <xf numFmtId="0" fontId="17" fillId="0" borderId="4" xfId="0" applyFont="1" applyBorder="1" applyAlignment="1">
      <alignment horizontal="center" wrapText="1"/>
    </xf>
    <xf numFmtId="0" fontId="17" fillId="0" borderId="0" xfId="0" applyFont="1" applyAlignment="1">
      <alignment horizontal="center" wrapText="1"/>
    </xf>
    <xf numFmtId="0" fontId="17" fillId="0" borderId="4" xfId="0" applyFont="1" applyBorder="1" applyAlignment="1">
      <alignment horizontal="left" wrapText="1"/>
    </xf>
    <xf numFmtId="0" fontId="17" fillId="0" borderId="0" xfId="0" applyFont="1" applyAlignment="1">
      <alignment horizontal="left" wrapText="1"/>
    </xf>
    <xf numFmtId="0" fontId="4" fillId="0" borderId="0" xfId="0" applyFont="1" applyAlignment="1">
      <alignment horizontal="center" wrapText="1"/>
    </xf>
    <xf numFmtId="0" fontId="4" fillId="0" borderId="0" xfId="0" applyFont="1" applyAlignment="1">
      <alignment wrapText="1"/>
    </xf>
    <xf numFmtId="0" fontId="8" fillId="0" borderId="4" xfId="0" applyFont="1" applyBorder="1" applyAlignment="1">
      <alignment horizontal="left"/>
    </xf>
    <xf numFmtId="0" fontId="8" fillId="0" borderId="0" xfId="0" applyFont="1" applyAlignment="1">
      <alignment horizontal="left"/>
    </xf>
    <xf numFmtId="0" fontId="8" fillId="0" borderId="0" xfId="0" applyFont="1" applyAlignment="1">
      <alignment horizontal="center"/>
    </xf>
    <xf numFmtId="0" fontId="20" fillId="0" borderId="0" xfId="0" applyFont="1" applyAlignment="1">
      <alignment horizontal="center" wrapText="1"/>
    </xf>
    <xf numFmtId="0" fontId="8" fillId="0" borderId="4" xfId="0" applyFont="1" applyBorder="1" applyAlignment="1">
      <alignment horizontal="left" wrapText="1"/>
    </xf>
    <xf numFmtId="0" fontId="8" fillId="0" borderId="0" xfId="0" applyFont="1" applyAlignment="1">
      <alignment horizontal="left" wrapText="1"/>
    </xf>
    <xf numFmtId="0" fontId="8" fillId="0" borderId="0" xfId="0" applyFont="1" applyAlignment="1">
      <alignment horizontal="center" wrapText="1"/>
    </xf>
    <xf numFmtId="0" fontId="14" fillId="0" borderId="14" xfId="0" applyFont="1" applyBorder="1" applyAlignment="1">
      <alignment horizontal="left" vertical="center" wrapText="1"/>
    </xf>
    <xf numFmtId="0" fontId="14" fillId="0" borderId="0" xfId="0" applyFont="1" applyAlignment="1">
      <alignment horizontal="left" vertical="center" wrapText="1"/>
    </xf>
    <xf numFmtId="169" fontId="3" fillId="6" borderId="7" xfId="1" applyNumberFormat="1" applyFont="1" applyFill="1" applyBorder="1" applyAlignment="1">
      <alignment horizontal="center" vertical="center" wrapText="1"/>
    </xf>
    <xf numFmtId="169" fontId="3" fillId="6" borderId="11" xfId="1" applyNumberFormat="1" applyFont="1" applyFill="1" applyBorder="1" applyAlignment="1">
      <alignment horizontal="center" vertical="center" wrapText="1"/>
    </xf>
    <xf numFmtId="169" fontId="3" fillId="6" borderId="6" xfId="1" applyNumberFormat="1" applyFont="1" applyFill="1" applyBorder="1" applyAlignment="1">
      <alignment horizontal="center" vertical="center" wrapText="1"/>
    </xf>
  </cellXfs>
  <cellStyles count="438">
    <cellStyle name="_artabyuje" xfId="197" xr:uid="{00000000-0005-0000-0000-000000000000}"/>
    <cellStyle name="_artabyuje_3.Havelvacner_N1_12 23.01.2018" xfId="198" xr:uid="{00000000-0005-0000-0000-000001000000}"/>
    <cellStyle name="20% - Accent1" xfId="19" builtinId="30" customBuiltin="1"/>
    <cellStyle name="20% - Accent1 2" xfId="47" xr:uid="{00000000-0005-0000-0000-000003000000}"/>
    <cellStyle name="20% - Accent2" xfId="22" builtinId="34" customBuiltin="1"/>
    <cellStyle name="20% - Accent2 2" xfId="49" xr:uid="{00000000-0005-0000-0000-000005000000}"/>
    <cellStyle name="20% - Accent3" xfId="25" builtinId="38" customBuiltin="1"/>
    <cellStyle name="20% - Accent3 2" xfId="51" xr:uid="{00000000-0005-0000-0000-000007000000}"/>
    <cellStyle name="20% - Accent4" xfId="28" builtinId="42" customBuiltin="1"/>
    <cellStyle name="20% - Accent4 2" xfId="53" xr:uid="{00000000-0005-0000-0000-000009000000}"/>
    <cellStyle name="20% - Accent5" xfId="31" builtinId="46" customBuiltin="1"/>
    <cellStyle name="20% - Accent5 2" xfId="55" xr:uid="{00000000-0005-0000-0000-00000B000000}"/>
    <cellStyle name="20% - Accent6" xfId="34" builtinId="50" customBuiltin="1"/>
    <cellStyle name="20% - Accent6 2" xfId="57" xr:uid="{00000000-0005-0000-0000-00000D000000}"/>
    <cellStyle name="40% - Accent1" xfId="20" builtinId="31" customBuiltin="1"/>
    <cellStyle name="40% - Accent1 2" xfId="48" xr:uid="{00000000-0005-0000-0000-00000F000000}"/>
    <cellStyle name="40% - Accent2" xfId="23" builtinId="35" customBuiltin="1"/>
    <cellStyle name="40% - Accent2 2" xfId="50" xr:uid="{00000000-0005-0000-0000-000011000000}"/>
    <cellStyle name="40% - Accent3" xfId="26" builtinId="39" customBuiltin="1"/>
    <cellStyle name="40% - Accent3 2" xfId="52" xr:uid="{00000000-0005-0000-0000-000013000000}"/>
    <cellStyle name="40% - Accent4" xfId="29" builtinId="43" customBuiltin="1"/>
    <cellStyle name="40% - Accent4 2" xfId="54" xr:uid="{00000000-0005-0000-0000-000015000000}"/>
    <cellStyle name="40% - Accent5" xfId="32" builtinId="47" customBuiltin="1"/>
    <cellStyle name="40% - Accent5 2" xfId="56" xr:uid="{00000000-0005-0000-0000-000017000000}"/>
    <cellStyle name="40% - Accent6" xfId="35" builtinId="51" customBuiltin="1"/>
    <cellStyle name="40% - Accent6 2" xfId="58" xr:uid="{00000000-0005-0000-0000-000019000000}"/>
    <cellStyle name="60% - Accent1" xfId="83" builtinId="32" customBuiltin="1"/>
    <cellStyle name="60% - Accent1 2" xfId="38" xr:uid="{00000000-0005-0000-0000-00001B000000}"/>
    <cellStyle name="60% - Accent1 3" xfId="283" xr:uid="{00000000-0005-0000-0000-00001C000000}"/>
    <cellStyle name="60% - Accent2" xfId="84" builtinId="36" customBuiltin="1"/>
    <cellStyle name="60% - Accent2 2" xfId="39" xr:uid="{00000000-0005-0000-0000-00001E000000}"/>
    <cellStyle name="60% - Accent2 3" xfId="284" xr:uid="{00000000-0005-0000-0000-00001F000000}"/>
    <cellStyle name="60% - Accent3" xfId="85" builtinId="40" customBuiltin="1"/>
    <cellStyle name="60% - Accent3 2" xfId="40" xr:uid="{00000000-0005-0000-0000-000021000000}"/>
    <cellStyle name="60% - Accent3 3" xfId="285" xr:uid="{00000000-0005-0000-0000-000022000000}"/>
    <cellStyle name="60% - Accent4" xfId="86" builtinId="44" customBuiltin="1"/>
    <cellStyle name="60% - Accent4 2" xfId="41" xr:uid="{00000000-0005-0000-0000-000024000000}"/>
    <cellStyle name="60% - Accent4 3" xfId="286" xr:uid="{00000000-0005-0000-0000-000025000000}"/>
    <cellStyle name="60% - Accent5" xfId="87" builtinId="48" customBuiltin="1"/>
    <cellStyle name="60% - Accent5 2" xfId="42" xr:uid="{00000000-0005-0000-0000-000027000000}"/>
    <cellStyle name="60% - Accent5 3" xfId="287" xr:uid="{00000000-0005-0000-0000-000028000000}"/>
    <cellStyle name="60% - Accent6" xfId="88" builtinId="52" customBuiltin="1"/>
    <cellStyle name="60% - Accent6 2" xfId="43" xr:uid="{00000000-0005-0000-0000-00002A000000}"/>
    <cellStyle name="60% - Accent6 3" xfId="288" xr:uid="{00000000-0005-0000-0000-00002B000000}"/>
    <cellStyle name="Accent1" xfId="18" builtinId="29" customBuiltin="1"/>
    <cellStyle name="Accent1 2" xfId="199" xr:uid="{00000000-0005-0000-0000-00002D000000}"/>
    <cellStyle name="Accent2" xfId="21" builtinId="33" customBuiltin="1"/>
    <cellStyle name="Accent2 2" xfId="200" xr:uid="{00000000-0005-0000-0000-00002F000000}"/>
    <cellStyle name="Accent3" xfId="24" builtinId="37" customBuiltin="1"/>
    <cellStyle name="Accent3 2" xfId="201" xr:uid="{00000000-0005-0000-0000-000031000000}"/>
    <cellStyle name="Accent4" xfId="27" builtinId="41" customBuiltin="1"/>
    <cellStyle name="Accent4 2" xfId="202" xr:uid="{00000000-0005-0000-0000-000033000000}"/>
    <cellStyle name="Accent5" xfId="30" builtinId="45" customBuiltin="1"/>
    <cellStyle name="Accent5 2" xfId="203" xr:uid="{00000000-0005-0000-0000-000035000000}"/>
    <cellStyle name="Accent6" xfId="33" builtinId="49" customBuiltin="1"/>
    <cellStyle name="Accent6 2" xfId="204" xr:uid="{00000000-0005-0000-0000-000037000000}"/>
    <cellStyle name="Bad" xfId="8" builtinId="27" customBuiltin="1"/>
    <cellStyle name="Bad 2" xfId="205" xr:uid="{00000000-0005-0000-0000-000039000000}"/>
    <cellStyle name="Calculation" xfId="11" builtinId="22" customBuiltin="1"/>
    <cellStyle name="Calculation 2" xfId="206" xr:uid="{00000000-0005-0000-0000-00003B000000}"/>
    <cellStyle name="Check Cell" xfId="13" builtinId="23" customBuiltin="1"/>
    <cellStyle name="Check Cell 2" xfId="207" xr:uid="{00000000-0005-0000-0000-00003D000000}"/>
    <cellStyle name="Comma" xfId="1" builtinId="3"/>
    <cellStyle name="Comma 10" xfId="279" xr:uid="{00000000-0005-0000-0000-00003F000000}"/>
    <cellStyle name="Comma 11" xfId="290" xr:uid="{00000000-0005-0000-0000-000040000000}"/>
    <cellStyle name="Comma 12" xfId="208" xr:uid="{00000000-0005-0000-0000-000041000000}"/>
    <cellStyle name="Comma 13" xfId="93" xr:uid="{00000000-0005-0000-0000-000042000000}"/>
    <cellStyle name="Comma 2" xfId="62" xr:uid="{00000000-0005-0000-0000-000043000000}"/>
    <cellStyle name="Comma 2 2" xfId="63" xr:uid="{00000000-0005-0000-0000-000044000000}"/>
    <cellStyle name="Comma 2 2 2" xfId="69" xr:uid="{00000000-0005-0000-0000-000045000000}"/>
    <cellStyle name="Comma 2 2 2 2" xfId="264" xr:uid="{00000000-0005-0000-0000-000046000000}"/>
    <cellStyle name="Comma 2 2 2 3" xfId="211" xr:uid="{00000000-0005-0000-0000-000047000000}"/>
    <cellStyle name="Comma 2 2 2 4" xfId="141" xr:uid="{00000000-0005-0000-0000-000048000000}"/>
    <cellStyle name="Comma 2 2 3" xfId="74" xr:uid="{00000000-0005-0000-0000-000049000000}"/>
    <cellStyle name="Comma 2 2 3 2" xfId="280" xr:uid="{00000000-0005-0000-0000-00004A000000}"/>
    <cellStyle name="Comma 2 2 4" xfId="210" xr:uid="{00000000-0005-0000-0000-00004B000000}"/>
    <cellStyle name="Comma 2 2 5" xfId="102" xr:uid="{00000000-0005-0000-0000-00004C000000}"/>
    <cellStyle name="Comma 2 3" xfId="70" xr:uid="{00000000-0005-0000-0000-00004D000000}"/>
    <cellStyle name="Comma 2 3 10" xfId="99" xr:uid="{00000000-0005-0000-0000-00004E000000}"/>
    <cellStyle name="Comma 2 3 2" xfId="118" xr:uid="{00000000-0005-0000-0000-00004F000000}"/>
    <cellStyle name="Comma 2 3 2 2" xfId="135" xr:uid="{00000000-0005-0000-0000-000050000000}"/>
    <cellStyle name="Comma 2 3 2 2 2" xfId="154" xr:uid="{00000000-0005-0000-0000-000051000000}"/>
    <cellStyle name="Comma 2 3 2 2 2 2" xfId="186" xr:uid="{00000000-0005-0000-0000-000052000000}"/>
    <cellStyle name="Comma 2 3 2 2 2 2 2" xfId="354" xr:uid="{00000000-0005-0000-0000-000053000000}"/>
    <cellStyle name="Comma 2 3 2 2 2 2 3" xfId="428" xr:uid="{00000000-0005-0000-0000-000054000000}"/>
    <cellStyle name="Comma 2 3 2 2 2 3" xfId="322" xr:uid="{00000000-0005-0000-0000-000055000000}"/>
    <cellStyle name="Comma 2 3 2 2 2 4" xfId="396" xr:uid="{00000000-0005-0000-0000-000056000000}"/>
    <cellStyle name="Comma 2 3 2 2 3" xfId="175" xr:uid="{00000000-0005-0000-0000-000057000000}"/>
    <cellStyle name="Comma 2 3 2 2 3 2" xfId="343" xr:uid="{00000000-0005-0000-0000-000058000000}"/>
    <cellStyle name="Comma 2 3 2 2 3 3" xfId="417" xr:uid="{00000000-0005-0000-0000-000059000000}"/>
    <cellStyle name="Comma 2 3 2 2 4" xfId="311" xr:uid="{00000000-0005-0000-0000-00005A000000}"/>
    <cellStyle name="Comma 2 3 2 2 5" xfId="385" xr:uid="{00000000-0005-0000-0000-00005B000000}"/>
    <cellStyle name="Comma 2 3 2 3" xfId="148" xr:uid="{00000000-0005-0000-0000-00005C000000}"/>
    <cellStyle name="Comma 2 3 2 3 2" xfId="181" xr:uid="{00000000-0005-0000-0000-00005D000000}"/>
    <cellStyle name="Comma 2 3 2 3 2 2" xfId="349" xr:uid="{00000000-0005-0000-0000-00005E000000}"/>
    <cellStyle name="Comma 2 3 2 3 2 3" xfId="423" xr:uid="{00000000-0005-0000-0000-00005F000000}"/>
    <cellStyle name="Comma 2 3 2 3 3" xfId="317" xr:uid="{00000000-0005-0000-0000-000060000000}"/>
    <cellStyle name="Comma 2 3 2 3 4" xfId="391" xr:uid="{00000000-0005-0000-0000-000061000000}"/>
    <cellStyle name="Comma 2 3 2 4" xfId="164" xr:uid="{00000000-0005-0000-0000-000062000000}"/>
    <cellStyle name="Comma 2 3 2 4 2" xfId="332" xr:uid="{00000000-0005-0000-0000-000063000000}"/>
    <cellStyle name="Comma 2 3 2 4 3" xfId="406" xr:uid="{00000000-0005-0000-0000-000064000000}"/>
    <cellStyle name="Comma 2 3 2 5" xfId="263" xr:uid="{00000000-0005-0000-0000-000065000000}"/>
    <cellStyle name="Comma 2 3 2 6" xfId="300" xr:uid="{00000000-0005-0000-0000-000066000000}"/>
    <cellStyle name="Comma 2 3 2 7" xfId="374" xr:uid="{00000000-0005-0000-0000-000067000000}"/>
    <cellStyle name="Comma 2 3 3" xfId="129" xr:uid="{00000000-0005-0000-0000-000068000000}"/>
    <cellStyle name="Comma 2 3 3 2" xfId="151" xr:uid="{00000000-0005-0000-0000-000069000000}"/>
    <cellStyle name="Comma 2 3 3 2 2" xfId="183" xr:uid="{00000000-0005-0000-0000-00006A000000}"/>
    <cellStyle name="Comma 2 3 3 2 2 2" xfId="351" xr:uid="{00000000-0005-0000-0000-00006B000000}"/>
    <cellStyle name="Comma 2 3 3 2 2 3" xfId="425" xr:uid="{00000000-0005-0000-0000-00006C000000}"/>
    <cellStyle name="Comma 2 3 3 2 3" xfId="319" xr:uid="{00000000-0005-0000-0000-00006D000000}"/>
    <cellStyle name="Comma 2 3 3 2 4" xfId="393" xr:uid="{00000000-0005-0000-0000-00006E000000}"/>
    <cellStyle name="Comma 2 3 3 3" xfId="169" xr:uid="{00000000-0005-0000-0000-00006F000000}"/>
    <cellStyle name="Comma 2 3 3 3 2" xfId="337" xr:uid="{00000000-0005-0000-0000-000070000000}"/>
    <cellStyle name="Comma 2 3 3 3 3" xfId="411" xr:uid="{00000000-0005-0000-0000-000071000000}"/>
    <cellStyle name="Comma 2 3 3 4" xfId="305" xr:uid="{00000000-0005-0000-0000-000072000000}"/>
    <cellStyle name="Comma 2 3 3 5" xfId="379" xr:uid="{00000000-0005-0000-0000-000073000000}"/>
    <cellStyle name="Comma 2 3 4" xfId="140" xr:uid="{00000000-0005-0000-0000-000074000000}"/>
    <cellStyle name="Comma 2 3 4 2" xfId="178" xr:uid="{00000000-0005-0000-0000-000075000000}"/>
    <cellStyle name="Comma 2 3 4 2 2" xfId="346" xr:uid="{00000000-0005-0000-0000-000076000000}"/>
    <cellStyle name="Comma 2 3 4 2 3" xfId="420" xr:uid="{00000000-0005-0000-0000-000077000000}"/>
    <cellStyle name="Comma 2 3 4 3" xfId="314" xr:uid="{00000000-0005-0000-0000-000078000000}"/>
    <cellStyle name="Comma 2 3 4 4" xfId="388" xr:uid="{00000000-0005-0000-0000-000079000000}"/>
    <cellStyle name="Comma 2 3 5" xfId="158" xr:uid="{00000000-0005-0000-0000-00007A000000}"/>
    <cellStyle name="Comma 2 3 5 2" xfId="326" xr:uid="{00000000-0005-0000-0000-00007B000000}"/>
    <cellStyle name="Comma 2 3 5 3" xfId="400" xr:uid="{00000000-0005-0000-0000-00007C000000}"/>
    <cellStyle name="Comma 2 3 6" xfId="190" xr:uid="{00000000-0005-0000-0000-00007D000000}"/>
    <cellStyle name="Comma 2 3 6 2" xfId="358" xr:uid="{00000000-0005-0000-0000-00007E000000}"/>
    <cellStyle name="Comma 2 3 6 3" xfId="432" xr:uid="{00000000-0005-0000-0000-00007F000000}"/>
    <cellStyle name="Comma 2 3 7" xfId="212" xr:uid="{00000000-0005-0000-0000-000080000000}"/>
    <cellStyle name="Comma 2 3 8" xfId="294" xr:uid="{00000000-0005-0000-0000-000081000000}"/>
    <cellStyle name="Comma 2 3 9" xfId="368" xr:uid="{00000000-0005-0000-0000-000082000000}"/>
    <cellStyle name="Comma 2 4" xfId="80" xr:uid="{00000000-0005-0000-0000-000083000000}"/>
    <cellStyle name="Comma 2 4 2" xfId="120" xr:uid="{00000000-0005-0000-0000-000084000000}"/>
    <cellStyle name="Comma 2 4 2 2" xfId="137" xr:uid="{00000000-0005-0000-0000-000085000000}"/>
    <cellStyle name="Comma 2 4 2 2 2" xfId="155" xr:uid="{00000000-0005-0000-0000-000086000000}"/>
    <cellStyle name="Comma 2 4 2 2 2 2" xfId="187" xr:uid="{00000000-0005-0000-0000-000087000000}"/>
    <cellStyle name="Comma 2 4 2 2 2 2 2" xfId="355" xr:uid="{00000000-0005-0000-0000-000088000000}"/>
    <cellStyle name="Comma 2 4 2 2 2 2 3" xfId="429" xr:uid="{00000000-0005-0000-0000-000089000000}"/>
    <cellStyle name="Comma 2 4 2 2 2 3" xfId="323" xr:uid="{00000000-0005-0000-0000-00008A000000}"/>
    <cellStyle name="Comma 2 4 2 2 2 4" xfId="397" xr:uid="{00000000-0005-0000-0000-00008B000000}"/>
    <cellStyle name="Comma 2 4 2 2 3" xfId="177" xr:uid="{00000000-0005-0000-0000-00008C000000}"/>
    <cellStyle name="Comma 2 4 2 2 3 2" xfId="345" xr:uid="{00000000-0005-0000-0000-00008D000000}"/>
    <cellStyle name="Comma 2 4 2 2 3 3" xfId="419" xr:uid="{00000000-0005-0000-0000-00008E000000}"/>
    <cellStyle name="Comma 2 4 2 2 4" xfId="313" xr:uid="{00000000-0005-0000-0000-00008F000000}"/>
    <cellStyle name="Comma 2 4 2 2 5" xfId="387" xr:uid="{00000000-0005-0000-0000-000090000000}"/>
    <cellStyle name="Comma 2 4 2 3" xfId="149" xr:uid="{00000000-0005-0000-0000-000091000000}"/>
    <cellStyle name="Comma 2 4 2 3 2" xfId="182" xr:uid="{00000000-0005-0000-0000-000092000000}"/>
    <cellStyle name="Comma 2 4 2 3 2 2" xfId="350" xr:uid="{00000000-0005-0000-0000-000093000000}"/>
    <cellStyle name="Comma 2 4 2 3 2 3" xfId="424" xr:uid="{00000000-0005-0000-0000-000094000000}"/>
    <cellStyle name="Comma 2 4 2 3 3" xfId="318" xr:uid="{00000000-0005-0000-0000-000095000000}"/>
    <cellStyle name="Comma 2 4 2 3 4" xfId="392" xr:uid="{00000000-0005-0000-0000-000096000000}"/>
    <cellStyle name="Comma 2 4 2 4" xfId="166" xr:uid="{00000000-0005-0000-0000-000097000000}"/>
    <cellStyle name="Comma 2 4 2 4 2" xfId="334" xr:uid="{00000000-0005-0000-0000-000098000000}"/>
    <cellStyle name="Comma 2 4 2 4 3" xfId="408" xr:uid="{00000000-0005-0000-0000-000099000000}"/>
    <cellStyle name="Comma 2 4 2 5" xfId="302" xr:uid="{00000000-0005-0000-0000-00009A000000}"/>
    <cellStyle name="Comma 2 4 2 6" xfId="376" xr:uid="{00000000-0005-0000-0000-00009B000000}"/>
    <cellStyle name="Comma 2 4 3" xfId="131" xr:uid="{00000000-0005-0000-0000-00009C000000}"/>
    <cellStyle name="Comma 2 4 3 2" xfId="152" xr:uid="{00000000-0005-0000-0000-00009D000000}"/>
    <cellStyle name="Comma 2 4 3 2 2" xfId="184" xr:uid="{00000000-0005-0000-0000-00009E000000}"/>
    <cellStyle name="Comma 2 4 3 2 2 2" xfId="352" xr:uid="{00000000-0005-0000-0000-00009F000000}"/>
    <cellStyle name="Comma 2 4 3 2 2 3" xfId="426" xr:uid="{00000000-0005-0000-0000-0000A0000000}"/>
    <cellStyle name="Comma 2 4 3 2 3" xfId="320" xr:uid="{00000000-0005-0000-0000-0000A1000000}"/>
    <cellStyle name="Comma 2 4 3 2 4" xfId="394" xr:uid="{00000000-0005-0000-0000-0000A2000000}"/>
    <cellStyle name="Comma 2 4 3 3" xfId="171" xr:uid="{00000000-0005-0000-0000-0000A3000000}"/>
    <cellStyle name="Comma 2 4 3 3 2" xfId="339" xr:uid="{00000000-0005-0000-0000-0000A4000000}"/>
    <cellStyle name="Comma 2 4 3 3 3" xfId="413" xr:uid="{00000000-0005-0000-0000-0000A5000000}"/>
    <cellStyle name="Comma 2 4 3 4" xfId="307" xr:uid="{00000000-0005-0000-0000-0000A6000000}"/>
    <cellStyle name="Comma 2 4 3 5" xfId="381" xr:uid="{00000000-0005-0000-0000-0000A7000000}"/>
    <cellStyle name="Comma 2 4 4" xfId="143" xr:uid="{00000000-0005-0000-0000-0000A8000000}"/>
    <cellStyle name="Comma 2 4 4 2" xfId="179" xr:uid="{00000000-0005-0000-0000-0000A9000000}"/>
    <cellStyle name="Comma 2 4 4 2 2" xfId="347" xr:uid="{00000000-0005-0000-0000-0000AA000000}"/>
    <cellStyle name="Comma 2 4 4 2 3" xfId="421" xr:uid="{00000000-0005-0000-0000-0000AB000000}"/>
    <cellStyle name="Comma 2 4 4 3" xfId="315" xr:uid="{00000000-0005-0000-0000-0000AC000000}"/>
    <cellStyle name="Comma 2 4 4 4" xfId="389" xr:uid="{00000000-0005-0000-0000-0000AD000000}"/>
    <cellStyle name="Comma 2 4 5" xfId="160" xr:uid="{00000000-0005-0000-0000-0000AE000000}"/>
    <cellStyle name="Comma 2 4 5 2" xfId="328" xr:uid="{00000000-0005-0000-0000-0000AF000000}"/>
    <cellStyle name="Comma 2 4 5 3" xfId="402" xr:uid="{00000000-0005-0000-0000-0000B0000000}"/>
    <cellStyle name="Comma 2 4 6" xfId="277" xr:uid="{00000000-0005-0000-0000-0000B1000000}"/>
    <cellStyle name="Comma 2 4 7" xfId="296" xr:uid="{00000000-0005-0000-0000-0000B2000000}"/>
    <cellStyle name="Comma 2 4 8" xfId="370" xr:uid="{00000000-0005-0000-0000-0000B3000000}"/>
    <cellStyle name="Comma 2 4 9" xfId="105" xr:uid="{00000000-0005-0000-0000-0000B4000000}"/>
    <cellStyle name="Comma 2 5" xfId="107" xr:uid="{00000000-0005-0000-0000-0000B5000000}"/>
    <cellStyle name="Comma 2 5 2" xfId="144" xr:uid="{00000000-0005-0000-0000-0000B6000000}"/>
    <cellStyle name="Comma 2 6" xfId="111" xr:uid="{00000000-0005-0000-0000-0000B7000000}"/>
    <cellStyle name="Comma 2 6 2" xfId="133" xr:uid="{00000000-0005-0000-0000-0000B8000000}"/>
    <cellStyle name="Comma 2 6 2 2" xfId="153" xr:uid="{00000000-0005-0000-0000-0000B9000000}"/>
    <cellStyle name="Comma 2 6 2 2 2" xfId="185" xr:uid="{00000000-0005-0000-0000-0000BA000000}"/>
    <cellStyle name="Comma 2 6 2 2 2 2" xfId="353" xr:uid="{00000000-0005-0000-0000-0000BB000000}"/>
    <cellStyle name="Comma 2 6 2 2 2 3" xfId="427" xr:uid="{00000000-0005-0000-0000-0000BC000000}"/>
    <cellStyle name="Comma 2 6 2 2 3" xfId="321" xr:uid="{00000000-0005-0000-0000-0000BD000000}"/>
    <cellStyle name="Comma 2 6 2 2 4" xfId="395" xr:uid="{00000000-0005-0000-0000-0000BE000000}"/>
    <cellStyle name="Comma 2 6 2 3" xfId="173" xr:uid="{00000000-0005-0000-0000-0000BF000000}"/>
    <cellStyle name="Comma 2 6 2 3 2" xfId="341" xr:uid="{00000000-0005-0000-0000-0000C0000000}"/>
    <cellStyle name="Comma 2 6 2 3 3" xfId="415" xr:uid="{00000000-0005-0000-0000-0000C1000000}"/>
    <cellStyle name="Comma 2 6 2 4" xfId="309" xr:uid="{00000000-0005-0000-0000-0000C2000000}"/>
    <cellStyle name="Comma 2 6 2 5" xfId="383" xr:uid="{00000000-0005-0000-0000-0000C3000000}"/>
    <cellStyle name="Comma 2 6 3" xfId="146" xr:uid="{00000000-0005-0000-0000-0000C4000000}"/>
    <cellStyle name="Comma 2 6 3 2" xfId="180" xr:uid="{00000000-0005-0000-0000-0000C5000000}"/>
    <cellStyle name="Comma 2 6 3 2 2" xfId="348" xr:uid="{00000000-0005-0000-0000-0000C6000000}"/>
    <cellStyle name="Comma 2 6 3 2 3" xfId="422" xr:uid="{00000000-0005-0000-0000-0000C7000000}"/>
    <cellStyle name="Comma 2 6 3 3" xfId="316" xr:uid="{00000000-0005-0000-0000-0000C8000000}"/>
    <cellStyle name="Comma 2 6 3 4" xfId="390" xr:uid="{00000000-0005-0000-0000-0000C9000000}"/>
    <cellStyle name="Comma 2 6 4" xfId="162" xr:uid="{00000000-0005-0000-0000-0000CA000000}"/>
    <cellStyle name="Comma 2 6 4 2" xfId="330" xr:uid="{00000000-0005-0000-0000-0000CB000000}"/>
    <cellStyle name="Comma 2 6 4 3" xfId="404" xr:uid="{00000000-0005-0000-0000-0000CC000000}"/>
    <cellStyle name="Comma 2 6 5" xfId="298" xr:uid="{00000000-0005-0000-0000-0000CD000000}"/>
    <cellStyle name="Comma 2 6 6" xfId="372" xr:uid="{00000000-0005-0000-0000-0000CE000000}"/>
    <cellStyle name="Comma 2 7" xfId="138" xr:uid="{00000000-0005-0000-0000-0000CF000000}"/>
    <cellStyle name="Comma 2 8" xfId="209" xr:uid="{00000000-0005-0000-0000-0000D0000000}"/>
    <cellStyle name="Comma 2 9" xfId="92" xr:uid="{00000000-0005-0000-0000-0000D1000000}"/>
    <cellStyle name="Comma 3" xfId="72" xr:uid="{00000000-0005-0000-0000-0000D2000000}"/>
    <cellStyle name="Comma 3 2" xfId="142" xr:uid="{00000000-0005-0000-0000-0000D3000000}"/>
    <cellStyle name="Comma 3 2 2" xfId="215" xr:uid="{00000000-0005-0000-0000-0000D4000000}"/>
    <cellStyle name="Comma 3 2 2 2" xfId="266" xr:uid="{00000000-0005-0000-0000-0000D5000000}"/>
    <cellStyle name="Comma 3 2 3" xfId="214" xr:uid="{00000000-0005-0000-0000-0000D6000000}"/>
    <cellStyle name="Comma 3 3" xfId="265" xr:uid="{00000000-0005-0000-0000-0000D7000000}"/>
    <cellStyle name="Comma 3 4" xfId="213" xr:uid="{00000000-0005-0000-0000-0000D8000000}"/>
    <cellStyle name="Comma 3 5" xfId="103" xr:uid="{00000000-0005-0000-0000-0000D9000000}"/>
    <cellStyle name="Comma 4" xfId="67" xr:uid="{00000000-0005-0000-0000-0000DA000000}"/>
    <cellStyle name="Comma 4 2" xfId="122" xr:uid="{00000000-0005-0000-0000-0000DB000000}"/>
    <cellStyle name="Comma 4 2 2" xfId="150" xr:uid="{00000000-0005-0000-0000-0000DC000000}"/>
    <cellStyle name="Comma 4 2 2 2" xfId="268" xr:uid="{00000000-0005-0000-0000-0000DD000000}"/>
    <cellStyle name="Comma 4 2 3" xfId="217" xr:uid="{00000000-0005-0000-0000-0000DE000000}"/>
    <cellStyle name="Comma 4 3" xfId="147" xr:uid="{00000000-0005-0000-0000-0000DF000000}"/>
    <cellStyle name="Comma 4 3 2" xfId="267" xr:uid="{00000000-0005-0000-0000-0000E0000000}"/>
    <cellStyle name="Comma 4 3 3" xfId="218" xr:uid="{00000000-0005-0000-0000-0000E1000000}"/>
    <cellStyle name="Comma 4 4" xfId="216" xr:uid="{00000000-0005-0000-0000-0000E2000000}"/>
    <cellStyle name="Comma 4 5" xfId="113" xr:uid="{00000000-0005-0000-0000-0000E3000000}"/>
    <cellStyle name="Comma 5" xfId="76" xr:uid="{00000000-0005-0000-0000-0000E4000000}"/>
    <cellStyle name="Comma 5 2" xfId="220" xr:uid="{00000000-0005-0000-0000-0000E5000000}"/>
    <cellStyle name="Comma 5 2 2" xfId="269" xr:uid="{00000000-0005-0000-0000-0000E6000000}"/>
    <cellStyle name="Comma 5 3" xfId="219" xr:uid="{00000000-0005-0000-0000-0000E7000000}"/>
    <cellStyle name="Comma 5 4" xfId="125" xr:uid="{00000000-0005-0000-0000-0000E8000000}"/>
    <cellStyle name="Comma 6" xfId="81" xr:uid="{00000000-0005-0000-0000-0000E9000000}"/>
    <cellStyle name="Comma 6 2" xfId="222" xr:uid="{00000000-0005-0000-0000-0000EA000000}"/>
    <cellStyle name="Comma 6 3" xfId="274" xr:uid="{00000000-0005-0000-0000-0000EB000000}"/>
    <cellStyle name="Comma 6 4" xfId="221" xr:uid="{00000000-0005-0000-0000-0000EC000000}"/>
    <cellStyle name="Comma 6 5" xfId="361" xr:uid="{00000000-0005-0000-0000-0000ED000000}"/>
    <cellStyle name="Comma 6 6" xfId="435" xr:uid="{00000000-0005-0000-0000-0000EE000000}"/>
    <cellStyle name="Comma 7" xfId="59" xr:uid="{00000000-0005-0000-0000-0000EF000000}"/>
    <cellStyle name="Comma 7 2" xfId="223" xr:uid="{00000000-0005-0000-0000-0000F0000000}"/>
    <cellStyle name="Comma 7 3" xfId="363" xr:uid="{00000000-0005-0000-0000-0000F1000000}"/>
    <cellStyle name="Comma 7 4" xfId="437" xr:uid="{00000000-0005-0000-0000-0000F2000000}"/>
    <cellStyle name="Comma 7 5" xfId="195" xr:uid="{00000000-0005-0000-0000-0000F3000000}"/>
    <cellStyle name="Comma 8" xfId="224" xr:uid="{00000000-0005-0000-0000-0000F4000000}"/>
    <cellStyle name="Comma 8 2" xfId="225" xr:uid="{00000000-0005-0000-0000-0000F5000000}"/>
    <cellStyle name="Comma 9" xfId="275" xr:uid="{00000000-0005-0000-0000-0000F6000000}"/>
    <cellStyle name="Explanatory Text" xfId="16" builtinId="53" customBuiltin="1"/>
    <cellStyle name="Explanatory Text 2" xfId="226" xr:uid="{00000000-0005-0000-0000-0000F8000000}"/>
    <cellStyle name="Good" xfId="7" builtinId="26" customBuiltin="1"/>
    <cellStyle name="Good 2" xfId="227" xr:uid="{00000000-0005-0000-0000-0000FA000000}"/>
    <cellStyle name="Heading 1" xfId="3" builtinId="16" customBuiltin="1"/>
    <cellStyle name="Heading 1 2" xfId="228" xr:uid="{00000000-0005-0000-0000-0000FC000000}"/>
    <cellStyle name="Heading 2" xfId="4" builtinId="17" customBuiltin="1"/>
    <cellStyle name="Heading 2 2" xfId="229" xr:uid="{00000000-0005-0000-0000-0000FE000000}"/>
    <cellStyle name="Heading 3" xfId="5" builtinId="18" customBuiltin="1"/>
    <cellStyle name="Heading 3 2" xfId="230" xr:uid="{00000000-0005-0000-0000-000000010000}"/>
    <cellStyle name="Heading 4" xfId="6" builtinId="19" customBuiltin="1"/>
    <cellStyle name="Heading 4 2" xfId="231" xr:uid="{00000000-0005-0000-0000-000002010000}"/>
    <cellStyle name="Hyperlink 2" xfId="114" xr:uid="{00000000-0005-0000-0000-000003010000}"/>
    <cellStyle name="Input" xfId="9" builtinId="20" customBuiltin="1"/>
    <cellStyle name="Input 2" xfId="232" xr:uid="{00000000-0005-0000-0000-000005010000}"/>
    <cellStyle name="Linked Cell" xfId="12" builtinId="24" customBuiltin="1"/>
    <cellStyle name="Linked Cell 2" xfId="233" xr:uid="{00000000-0005-0000-0000-000007010000}"/>
    <cellStyle name="Neutral" xfId="82" builtinId="28" customBuiltin="1"/>
    <cellStyle name="Neutral 2" xfId="37" xr:uid="{00000000-0005-0000-0000-000009010000}"/>
    <cellStyle name="Neutral 2 2" xfId="61" xr:uid="{00000000-0005-0000-0000-00000A010000}"/>
    <cellStyle name="Neutral 2 2 2" xfId="234" xr:uid="{00000000-0005-0000-0000-00000B010000}"/>
    <cellStyle name="Neutral 3" xfId="235" xr:uid="{00000000-0005-0000-0000-00000C010000}"/>
    <cellStyle name="Neutral 4" xfId="236" xr:uid="{00000000-0005-0000-0000-00000D010000}"/>
    <cellStyle name="Neutral 5" xfId="282" xr:uid="{00000000-0005-0000-0000-00000E010000}"/>
    <cellStyle name="Normal" xfId="0" builtinId="0"/>
    <cellStyle name="Normal 10" xfId="237" xr:uid="{00000000-0005-0000-0000-000010010000}"/>
    <cellStyle name="Normal 10 2 2 7" xfId="78" xr:uid="{00000000-0005-0000-0000-000011010000}"/>
    <cellStyle name="Normal 11" xfId="238" xr:uid="{00000000-0005-0000-0000-000012010000}"/>
    <cellStyle name="Normal 12" xfId="71" xr:uid="{00000000-0005-0000-0000-000013010000}"/>
    <cellStyle name="Normal 13" xfId="276" xr:uid="{00000000-0005-0000-0000-000014010000}"/>
    <cellStyle name="Normal 14" xfId="289" xr:uid="{00000000-0005-0000-0000-000015010000}"/>
    <cellStyle name="Normal 15" xfId="196" xr:uid="{00000000-0005-0000-0000-000016010000}"/>
    <cellStyle name="Normal 16" xfId="364" xr:uid="{00000000-0005-0000-0000-000017010000}"/>
    <cellStyle name="Normal 2" xfId="36" xr:uid="{00000000-0005-0000-0000-000018010000}"/>
    <cellStyle name="Normal 2 2" xfId="44" xr:uid="{00000000-0005-0000-0000-000019010000}"/>
    <cellStyle name="Normal 2 2 2" xfId="68" xr:uid="{00000000-0005-0000-0000-00001A010000}"/>
    <cellStyle name="Normal 2 2 2 2" xfId="270" xr:uid="{00000000-0005-0000-0000-00001B010000}"/>
    <cellStyle name="Normal 2 2 2 3" xfId="106" xr:uid="{00000000-0005-0000-0000-00001C010000}"/>
    <cellStyle name="Normal 2 2 3" xfId="108" xr:uid="{00000000-0005-0000-0000-00001D010000}"/>
    <cellStyle name="Normal 2 2 4" xfId="240" xr:uid="{00000000-0005-0000-0000-00001E010000}"/>
    <cellStyle name="Normal 2 2 5" xfId="101" xr:uid="{00000000-0005-0000-0000-00001F010000}"/>
    <cellStyle name="Normal 2 3" xfId="66" xr:uid="{00000000-0005-0000-0000-000020010000}"/>
    <cellStyle name="Normal 2 3 2" xfId="241" xr:uid="{00000000-0005-0000-0000-000021010000}"/>
    <cellStyle name="Normal 2 3 3" xfId="98" xr:uid="{00000000-0005-0000-0000-000022010000}"/>
    <cellStyle name="Normal 2 4" xfId="239" xr:uid="{00000000-0005-0000-0000-000023010000}"/>
    <cellStyle name="Normal 2 5" xfId="365" xr:uid="{00000000-0005-0000-0000-000024010000}"/>
    <cellStyle name="Normal 2 6" xfId="89" xr:uid="{00000000-0005-0000-0000-000025010000}"/>
    <cellStyle name="Normal 2_3.Havelvacner_N1_12 23.01.2018" xfId="242" xr:uid="{00000000-0005-0000-0000-000026010000}"/>
    <cellStyle name="Normal 3" xfId="73" xr:uid="{00000000-0005-0000-0000-000027010000}"/>
    <cellStyle name="Normal 3 2" xfId="244" xr:uid="{00000000-0005-0000-0000-000028010000}"/>
    <cellStyle name="Normal 3 3" xfId="243" xr:uid="{00000000-0005-0000-0000-000029010000}"/>
    <cellStyle name="Normal 3 4" xfId="91" xr:uid="{00000000-0005-0000-0000-00002A010000}"/>
    <cellStyle name="Normal 3_HavelvacN2axjusakN3" xfId="245" xr:uid="{00000000-0005-0000-0000-00002B010000}"/>
    <cellStyle name="Normal 39" xfId="79" xr:uid="{00000000-0005-0000-0000-00002C010000}"/>
    <cellStyle name="Normal 4" xfId="64" xr:uid="{00000000-0005-0000-0000-00002D010000}"/>
    <cellStyle name="Normal 4 10" xfId="366" xr:uid="{00000000-0005-0000-0000-00002E010000}"/>
    <cellStyle name="Normal 4 11" xfId="96" xr:uid="{00000000-0005-0000-0000-00002F010000}"/>
    <cellStyle name="Normal 4 2" xfId="104" xr:uid="{00000000-0005-0000-0000-000030010000}"/>
    <cellStyle name="Normal 4 2 2" xfId="119" xr:uid="{00000000-0005-0000-0000-000031010000}"/>
    <cellStyle name="Normal 4 2 2 2" xfId="136" xr:uid="{00000000-0005-0000-0000-000032010000}"/>
    <cellStyle name="Normal 4 2 2 2 2" xfId="176" xr:uid="{00000000-0005-0000-0000-000033010000}"/>
    <cellStyle name="Normal 4 2 2 2 2 2" xfId="344" xr:uid="{00000000-0005-0000-0000-000034010000}"/>
    <cellStyle name="Normal 4 2 2 2 2 3" xfId="418" xr:uid="{00000000-0005-0000-0000-000035010000}"/>
    <cellStyle name="Normal 4 2 2 2 3" xfId="312" xr:uid="{00000000-0005-0000-0000-000036010000}"/>
    <cellStyle name="Normal 4 2 2 2 4" xfId="386" xr:uid="{00000000-0005-0000-0000-000037010000}"/>
    <cellStyle name="Normal 4 2 2 3" xfId="165" xr:uid="{00000000-0005-0000-0000-000038010000}"/>
    <cellStyle name="Normal 4 2 2 3 2" xfId="333" xr:uid="{00000000-0005-0000-0000-000039010000}"/>
    <cellStyle name="Normal 4 2 2 3 3" xfId="407" xr:uid="{00000000-0005-0000-0000-00003A010000}"/>
    <cellStyle name="Normal 4 2 2 4" xfId="271" xr:uid="{00000000-0005-0000-0000-00003B010000}"/>
    <cellStyle name="Normal 4 2 2 5" xfId="301" xr:uid="{00000000-0005-0000-0000-00003C010000}"/>
    <cellStyle name="Normal 4 2 2 6" xfId="375" xr:uid="{00000000-0005-0000-0000-00003D010000}"/>
    <cellStyle name="Normal 4 2 3" xfId="130" xr:uid="{00000000-0005-0000-0000-00003E010000}"/>
    <cellStyle name="Normal 4 2 3 2" xfId="170" xr:uid="{00000000-0005-0000-0000-00003F010000}"/>
    <cellStyle name="Normal 4 2 3 2 2" xfId="338" xr:uid="{00000000-0005-0000-0000-000040010000}"/>
    <cellStyle name="Normal 4 2 3 2 3" xfId="412" xr:uid="{00000000-0005-0000-0000-000041010000}"/>
    <cellStyle name="Normal 4 2 3 3" xfId="306" xr:uid="{00000000-0005-0000-0000-000042010000}"/>
    <cellStyle name="Normal 4 2 3 4" xfId="380" xr:uid="{00000000-0005-0000-0000-000043010000}"/>
    <cellStyle name="Normal 4 2 4" xfId="159" xr:uid="{00000000-0005-0000-0000-000044010000}"/>
    <cellStyle name="Normal 4 2 4 2" xfId="327" xr:uid="{00000000-0005-0000-0000-000045010000}"/>
    <cellStyle name="Normal 4 2 4 3" xfId="401" xr:uid="{00000000-0005-0000-0000-000046010000}"/>
    <cellStyle name="Normal 4 2 5" xfId="247" xr:uid="{00000000-0005-0000-0000-000047010000}"/>
    <cellStyle name="Normal 4 2 6" xfId="295" xr:uid="{00000000-0005-0000-0000-000048010000}"/>
    <cellStyle name="Normal 4 2 7" xfId="369" xr:uid="{00000000-0005-0000-0000-000049010000}"/>
    <cellStyle name="Normal 4 3" xfId="110" xr:uid="{00000000-0005-0000-0000-00004A010000}"/>
    <cellStyle name="Normal 4 3 2" xfId="132" xr:uid="{00000000-0005-0000-0000-00004B010000}"/>
    <cellStyle name="Normal 4 3 2 2" xfId="172" xr:uid="{00000000-0005-0000-0000-00004C010000}"/>
    <cellStyle name="Normal 4 3 2 2 2" xfId="340" xr:uid="{00000000-0005-0000-0000-00004D010000}"/>
    <cellStyle name="Normal 4 3 2 2 3" xfId="414" xr:uid="{00000000-0005-0000-0000-00004E010000}"/>
    <cellStyle name="Normal 4 3 2 3" xfId="308" xr:uid="{00000000-0005-0000-0000-00004F010000}"/>
    <cellStyle name="Normal 4 3 2 4" xfId="382" xr:uid="{00000000-0005-0000-0000-000050010000}"/>
    <cellStyle name="Normal 4 3 3" xfId="161" xr:uid="{00000000-0005-0000-0000-000051010000}"/>
    <cellStyle name="Normal 4 3 3 2" xfId="329" xr:uid="{00000000-0005-0000-0000-000052010000}"/>
    <cellStyle name="Normal 4 3 3 3" xfId="403" xr:uid="{00000000-0005-0000-0000-000053010000}"/>
    <cellStyle name="Normal 4 3 4" xfId="248" xr:uid="{00000000-0005-0000-0000-000054010000}"/>
    <cellStyle name="Normal 4 3 5" xfId="297" xr:uid="{00000000-0005-0000-0000-000055010000}"/>
    <cellStyle name="Normal 4 3 6" xfId="371" xr:uid="{00000000-0005-0000-0000-000056010000}"/>
    <cellStyle name="Normal 4 4" xfId="115" xr:uid="{00000000-0005-0000-0000-000057010000}"/>
    <cellStyle name="Normal 4 5" xfId="127" xr:uid="{00000000-0005-0000-0000-000058010000}"/>
    <cellStyle name="Normal 4 5 2" xfId="167" xr:uid="{00000000-0005-0000-0000-000059010000}"/>
    <cellStyle name="Normal 4 5 2 2" xfId="335" xr:uid="{00000000-0005-0000-0000-00005A010000}"/>
    <cellStyle name="Normal 4 5 2 3" xfId="409" xr:uid="{00000000-0005-0000-0000-00005B010000}"/>
    <cellStyle name="Normal 4 5 3" xfId="303" xr:uid="{00000000-0005-0000-0000-00005C010000}"/>
    <cellStyle name="Normal 4 5 4" xfId="377" xr:uid="{00000000-0005-0000-0000-00005D010000}"/>
    <cellStyle name="Normal 4 6" xfId="156" xr:uid="{00000000-0005-0000-0000-00005E010000}"/>
    <cellStyle name="Normal 4 6 2" xfId="324" xr:uid="{00000000-0005-0000-0000-00005F010000}"/>
    <cellStyle name="Normal 4 6 3" xfId="398" xr:uid="{00000000-0005-0000-0000-000060010000}"/>
    <cellStyle name="Normal 4 7" xfId="188" xr:uid="{00000000-0005-0000-0000-000061010000}"/>
    <cellStyle name="Normal 4 7 2" xfId="356" xr:uid="{00000000-0005-0000-0000-000062010000}"/>
    <cellStyle name="Normal 4 7 3" xfId="430" xr:uid="{00000000-0005-0000-0000-000063010000}"/>
    <cellStyle name="Normal 4 8" xfId="246" xr:uid="{00000000-0005-0000-0000-000064010000}"/>
    <cellStyle name="Normal 4 9" xfId="292" xr:uid="{00000000-0005-0000-0000-000065010000}"/>
    <cellStyle name="Normal 5" xfId="65" xr:uid="{00000000-0005-0000-0000-000066010000}"/>
    <cellStyle name="Normal 5 2" xfId="100" xr:uid="{00000000-0005-0000-0000-000067010000}"/>
    <cellStyle name="Normal 5 2 2" xfId="250" xr:uid="{00000000-0005-0000-0000-000068010000}"/>
    <cellStyle name="Normal 5 3" xfId="273" xr:uid="{00000000-0005-0000-0000-000069010000}"/>
    <cellStyle name="Normal 5 4" xfId="249" xr:uid="{00000000-0005-0000-0000-00006A010000}"/>
    <cellStyle name="Normal 5 5" xfId="94" xr:uid="{00000000-0005-0000-0000-00006B010000}"/>
    <cellStyle name="Normal 6" xfId="75" xr:uid="{00000000-0005-0000-0000-00006C010000}"/>
    <cellStyle name="Normal 6 2" xfId="117" xr:uid="{00000000-0005-0000-0000-00006D010000}"/>
    <cellStyle name="Normal 6 2 2" xfId="134" xr:uid="{00000000-0005-0000-0000-00006E010000}"/>
    <cellStyle name="Normal 6 2 2 2" xfId="174" xr:uid="{00000000-0005-0000-0000-00006F010000}"/>
    <cellStyle name="Normal 6 2 2 2 2" xfId="342" xr:uid="{00000000-0005-0000-0000-000070010000}"/>
    <cellStyle name="Normal 6 2 2 2 3" xfId="416" xr:uid="{00000000-0005-0000-0000-000071010000}"/>
    <cellStyle name="Normal 6 2 2 3" xfId="310" xr:uid="{00000000-0005-0000-0000-000072010000}"/>
    <cellStyle name="Normal 6 2 2 4" xfId="384" xr:uid="{00000000-0005-0000-0000-000073010000}"/>
    <cellStyle name="Normal 6 2 3" xfId="163" xr:uid="{00000000-0005-0000-0000-000074010000}"/>
    <cellStyle name="Normal 6 2 3 2" xfId="331" xr:uid="{00000000-0005-0000-0000-000075010000}"/>
    <cellStyle name="Normal 6 2 3 3" xfId="405" xr:uid="{00000000-0005-0000-0000-000076010000}"/>
    <cellStyle name="Normal 6 2 4" xfId="299" xr:uid="{00000000-0005-0000-0000-000077010000}"/>
    <cellStyle name="Normal 6 2 5" xfId="373" xr:uid="{00000000-0005-0000-0000-000078010000}"/>
    <cellStyle name="Normal 6 3" xfId="128" xr:uid="{00000000-0005-0000-0000-000079010000}"/>
    <cellStyle name="Normal 6 3 2" xfId="168" xr:uid="{00000000-0005-0000-0000-00007A010000}"/>
    <cellStyle name="Normal 6 3 2 2" xfId="336" xr:uid="{00000000-0005-0000-0000-00007B010000}"/>
    <cellStyle name="Normal 6 3 2 3" xfId="410" xr:uid="{00000000-0005-0000-0000-00007C010000}"/>
    <cellStyle name="Normal 6 3 3" xfId="304" xr:uid="{00000000-0005-0000-0000-00007D010000}"/>
    <cellStyle name="Normal 6 3 4" xfId="378" xr:uid="{00000000-0005-0000-0000-00007E010000}"/>
    <cellStyle name="Normal 6 4" xfId="157" xr:uid="{00000000-0005-0000-0000-00007F010000}"/>
    <cellStyle name="Normal 6 4 2" xfId="325" xr:uid="{00000000-0005-0000-0000-000080010000}"/>
    <cellStyle name="Normal 6 4 3" xfId="399" xr:uid="{00000000-0005-0000-0000-000081010000}"/>
    <cellStyle name="Normal 6 5" xfId="189" xr:uid="{00000000-0005-0000-0000-000082010000}"/>
    <cellStyle name="Normal 6 5 2" xfId="357" xr:uid="{00000000-0005-0000-0000-000083010000}"/>
    <cellStyle name="Normal 6 5 3" xfId="431" xr:uid="{00000000-0005-0000-0000-000084010000}"/>
    <cellStyle name="Normal 6 6" xfId="251" xr:uid="{00000000-0005-0000-0000-000085010000}"/>
    <cellStyle name="Normal 6 7" xfId="293" xr:uid="{00000000-0005-0000-0000-000086010000}"/>
    <cellStyle name="Normal 6 8" xfId="367" xr:uid="{00000000-0005-0000-0000-000087010000}"/>
    <cellStyle name="Normal 6 9" xfId="97" xr:uid="{00000000-0005-0000-0000-000088010000}"/>
    <cellStyle name="Normal 7" xfId="112" xr:uid="{00000000-0005-0000-0000-000089010000}"/>
    <cellStyle name="Normal 7 2" xfId="121" xr:uid="{00000000-0005-0000-0000-00008A010000}"/>
    <cellStyle name="Normal 7 3" xfId="252" xr:uid="{00000000-0005-0000-0000-00008B010000}"/>
    <cellStyle name="Normal 8" xfId="193" xr:uid="{00000000-0005-0000-0000-00008C010000}"/>
    <cellStyle name="Normal 8 2" xfId="253" xr:uid="{00000000-0005-0000-0000-00008D010000}"/>
    <cellStyle name="Normal 8 3" xfId="360" xr:uid="{00000000-0005-0000-0000-00008E010000}"/>
    <cellStyle name="Normal 8 4" xfId="434" xr:uid="{00000000-0005-0000-0000-00008F010000}"/>
    <cellStyle name="Normal 9" xfId="194" xr:uid="{00000000-0005-0000-0000-000090010000}"/>
    <cellStyle name="Normal 9 2" xfId="254" xr:uid="{00000000-0005-0000-0000-000091010000}"/>
    <cellStyle name="Normal 9 3" xfId="362" xr:uid="{00000000-0005-0000-0000-000092010000}"/>
    <cellStyle name="Normal 9 4" xfId="436" xr:uid="{00000000-0005-0000-0000-000093010000}"/>
    <cellStyle name="Note" xfId="15" builtinId="10" customBuiltin="1"/>
    <cellStyle name="Note 2" xfId="46" xr:uid="{00000000-0005-0000-0000-000095010000}"/>
    <cellStyle name="Note 2 2" xfId="255" xr:uid="{00000000-0005-0000-0000-000096010000}"/>
    <cellStyle name="Note 3" xfId="291" xr:uid="{00000000-0005-0000-0000-000097010000}"/>
    <cellStyle name="Output" xfId="10" builtinId="21" customBuiltin="1"/>
    <cellStyle name="Output 2" xfId="256" xr:uid="{00000000-0005-0000-0000-000099010000}"/>
    <cellStyle name="Percent 2" xfId="77" xr:uid="{00000000-0005-0000-0000-00009A010000}"/>
    <cellStyle name="Percent 2 2" xfId="95" xr:uid="{00000000-0005-0000-0000-00009B010000}"/>
    <cellStyle name="Percent 2 2 2" xfId="272" xr:uid="{00000000-0005-0000-0000-00009C010000}"/>
    <cellStyle name="Percent 2 2 3" xfId="258" xr:uid="{00000000-0005-0000-0000-00009D010000}"/>
    <cellStyle name="Percent 2 3" xfId="278" xr:uid="{00000000-0005-0000-0000-00009E010000}"/>
    <cellStyle name="Percent 2 4" xfId="257" xr:uid="{00000000-0005-0000-0000-00009F010000}"/>
    <cellStyle name="Percent 2 5" xfId="90" xr:uid="{00000000-0005-0000-0000-0000A0010000}"/>
    <cellStyle name="Percent 3" xfId="116" xr:uid="{00000000-0005-0000-0000-0000A1010000}"/>
    <cellStyle name="Percent 3 2" xfId="123" xr:uid="{00000000-0005-0000-0000-0000A2010000}"/>
    <cellStyle name="Percent 4" xfId="191" xr:uid="{00000000-0005-0000-0000-0000A3010000}"/>
    <cellStyle name="RowLevel_1_N6+artabyuje" xfId="259" xr:uid="{00000000-0005-0000-0000-0000A4010000}"/>
    <cellStyle name="SN_241" xfId="45" xr:uid="{00000000-0005-0000-0000-0000A5010000}"/>
    <cellStyle name="Style 1" xfId="126" xr:uid="{00000000-0005-0000-0000-0000A6010000}"/>
    <cellStyle name="Style 1 2" xfId="260" xr:uid="{00000000-0005-0000-0000-0000A7010000}"/>
    <cellStyle name="Title" xfId="2" builtinId="15" customBuiltin="1"/>
    <cellStyle name="Title 2" xfId="60" xr:uid="{00000000-0005-0000-0000-0000A9010000}"/>
    <cellStyle name="Title 3" xfId="281" xr:uid="{00000000-0005-0000-0000-0000AA010000}"/>
    <cellStyle name="Total" xfId="17" builtinId="25" customBuiltin="1"/>
    <cellStyle name="Total 2" xfId="261" xr:uid="{00000000-0005-0000-0000-0000AC010000}"/>
    <cellStyle name="Warning Text" xfId="14" builtinId="11" customBuiltin="1"/>
    <cellStyle name="Warning Text 2" xfId="262" xr:uid="{00000000-0005-0000-0000-0000AE010000}"/>
    <cellStyle name="Обычный 2" xfId="192" xr:uid="{00000000-0005-0000-0000-0000AF010000}"/>
    <cellStyle name="Обычный 2 2" xfId="359" xr:uid="{00000000-0005-0000-0000-0000B0010000}"/>
    <cellStyle name="Обычный 2 3" xfId="433" xr:uid="{00000000-0005-0000-0000-0000B1010000}"/>
    <cellStyle name="Стиль 1" xfId="124" xr:uid="{00000000-0005-0000-0000-0000B2010000}"/>
    <cellStyle name="Финансовый 2" xfId="109" xr:uid="{00000000-0005-0000-0000-0000B3010000}"/>
    <cellStyle name="Финансовый 2 2" xfId="145" xr:uid="{00000000-0005-0000-0000-0000B4010000}"/>
    <cellStyle name="Финансовый 3" xfId="139" xr:uid="{00000000-0005-0000-0000-0000B501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externalLink" Target="externalLinks/externalLink5.xml"/><Relationship Id="rId35"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hdaveyan/Downloads/&#1344;&#1377;&#1406;&#1381;&#1388;&#1406;&#1377;&#1390;%201-1022-320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hdaveyan/Downloads/&#1344;&#1377;&#1406;&#1381;&#1388;&#1406;&#1377;&#1390;%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qmantashova/Desktop/&#1330;&#1397;&#1400;&#1410;&#1403;&#1381;%202024%20&#1348;&#1338;&#1342;&#1342;/New%20folder/1086-11004,12003,%20310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353;&#1377;&#1411;&#1377;&#1412;&#1377;&#1398;&#1377;&#1391;%202024/2024-2026%20MTEF%20Ceilings%20010323%2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348;&#1338;&#1342;&#1342;%20&#1406;&#1381;&#1408;&#1403;&#1398;&#1377;&#1391;&#1377;&#1398;%20&#1392;&#1377;&#1397;&#1407;&#1381;&#1408;/havelvac-1-FU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1187-12014%20&#1377;&#1397;&#1379;&#1381;&#1379;&#1400;&#1408;&#1390;%20&#1357;&#1401;&#1377;&#1398;&#1397;&#1377;&#1398;/&#1344;&#1377;&#1406;&#1381;&#1388;&#1406;&#1377;&#1390;&#1398;&#1381;&#1408;%203,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Հ1 Ձև1 "/>
      <sheetName val="Հ1 Ձև 2 (1) "/>
      <sheetName val="Հ1 Ձև 2 (2)"/>
      <sheetName val="Լրացման պահանջներ"/>
    </sheetNames>
    <sheetDataSet>
      <sheetData sheetId="0" refreshError="1">
        <row r="8">
          <cell r="G8">
            <v>650000</v>
          </cell>
        </row>
        <row r="9">
          <cell r="G9">
            <v>350000</v>
          </cell>
        </row>
      </sheetData>
      <sheetData sheetId="1" refreshError="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Հ1 Ձև1 "/>
      <sheetName val="Հ1 Ձև 2 (1) "/>
      <sheetName val="Հ1 Ձև 2 (2)"/>
      <sheetName val="Լրացման պահանջներ"/>
    </sheetNames>
    <sheetDataSet>
      <sheetData sheetId="0" refreshError="1"/>
      <sheetData sheetId="1" refreshError="1">
        <row r="42">
          <cell r="D42">
            <v>650000</v>
          </cell>
          <cell r="K42">
            <v>4020000</v>
          </cell>
        </row>
      </sheetData>
      <sheetData sheetId="2" refreshError="1">
        <row r="44">
          <cell r="D44">
            <v>350000</v>
          </cell>
          <cell r="K44">
            <v>521270.4</v>
          </cell>
        </row>
      </sheetData>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Հ3 Մաս 1 և 2"/>
      <sheetName val="Հ3 Մաս 3"/>
      <sheetName val="Հ3 Մաս 4"/>
      <sheetName val="Հ4"/>
      <sheetName val="Հ5"/>
      <sheetName val="Հ7 Ձև1"/>
      <sheetName val="Հ7 Ձև1 Euro"/>
      <sheetName val="Հ7 Ձև2"/>
      <sheetName val="Հ7 Ձև2 EURO"/>
      <sheetName val="Հ8"/>
      <sheetName val="Հ9"/>
      <sheetName val="Հ10"/>
      <sheetName val="Լրացման պահանջներ"/>
    </sheetNames>
    <sheetDataSet>
      <sheetData sheetId="0"/>
      <sheetData sheetId="1"/>
      <sheetData sheetId="2"/>
      <sheetData sheetId="3"/>
      <sheetData sheetId="4"/>
      <sheetData sheetId="5">
        <row r="8">
          <cell r="B8">
            <v>1086</v>
          </cell>
        </row>
        <row r="9">
          <cell r="B9">
            <v>1086</v>
          </cell>
          <cell r="C9">
            <v>12003</v>
          </cell>
          <cell r="D9" t="str">
            <v xml:space="preserve"> Զարգացման ֆրանսիական գործակալության աջակցությամբ ՀՀ Արարատի և Արմավիրի մարզերում ժամանակակաից պահանջներին համապատասխան ոռոգման համակարգերի ներդրման և զարգացմանն աջակցություն</v>
          </cell>
        </row>
        <row r="10">
          <cell r="B10">
            <v>1086</v>
          </cell>
          <cell r="C10">
            <v>310011</v>
          </cell>
          <cell r="D10" t="str">
            <v xml:space="preserve"> Զարգացման ֆրանսիական գործակալության աջակցությամբ իրականացվող ՀՀ Արարատի և Արմավիրի մարզերում Ոռոգվող գյուղատնտեսության զարգացման դրամաշնորհային ծրագիր</v>
          </cell>
        </row>
      </sheetData>
      <sheetData sheetId="6">
        <row r="8">
          <cell r="N8">
            <v>0</v>
          </cell>
        </row>
        <row r="9">
          <cell r="N9">
            <v>0</v>
          </cell>
          <cell r="O9">
            <v>0</v>
          </cell>
          <cell r="Q9">
            <v>560.60038718223041</v>
          </cell>
          <cell r="R9">
            <v>88.969891487085448</v>
          </cell>
          <cell r="W9">
            <v>2015.7598451271078</v>
          </cell>
          <cell r="X9">
            <v>412.41204340516578</v>
          </cell>
          <cell r="Z9">
            <v>2015.7598451271078</v>
          </cell>
          <cell r="AA9">
            <v>412.41204340516578</v>
          </cell>
          <cell r="AC9">
            <v>1007.8799225635539</v>
          </cell>
          <cell r="AD9">
            <v>206.20602170258289</v>
          </cell>
        </row>
        <row r="10">
          <cell r="N10">
            <v>0</v>
          </cell>
          <cell r="O10">
            <v>0</v>
          </cell>
          <cell r="Q10">
            <v>280.30006622853944</v>
          </cell>
          <cell r="R10">
            <v>29.17545468439554</v>
          </cell>
          <cell r="W10">
            <v>30</v>
          </cell>
          <cell r="X10">
            <v>35</v>
          </cell>
          <cell r="Z10">
            <v>0</v>
          </cell>
          <cell r="AA10">
            <v>0</v>
          </cell>
          <cell r="AC10">
            <v>0</v>
          </cell>
          <cell r="AD10">
            <v>0</v>
          </cell>
        </row>
      </sheetData>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Չափաքանակներ ելքային"/>
    </sheetNames>
    <sheetDataSet>
      <sheetData sheetId="0">
        <row r="28">
          <cell r="C28">
            <v>54370297.017919995</v>
          </cell>
          <cell r="D28">
            <v>55060297.017919995</v>
          </cell>
          <cell r="E28">
            <v>53680297.017919995</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Հ1 Ձև1 "/>
      <sheetName val="1022-11001 խաղող "/>
      <sheetName val="1022-11002 ԳԾԿ Մելանի"/>
      <sheetName val="1022-11004 հող բարեփոխ"/>
      <sheetName val="1022-12001"/>
      <sheetName val="1022-12004"/>
      <sheetName val="1022-12005"/>
      <sheetName val="1022-12010"/>
      <sheetName val="1022-12011 հող կոնսոլ"/>
      <sheetName val="1022-12012"/>
      <sheetName val="1022-32001հող բարեփո"/>
      <sheetName val="1058-11001"/>
      <sheetName val="1058-11002"/>
      <sheetName val="1058-11003"/>
      <sheetName val="1058-11007"/>
      <sheetName val="1058-31001"/>
      <sheetName val="1058-31002"/>
      <sheetName val="1059-11001"/>
      <sheetName val="1059-11002"/>
      <sheetName val="1059-11003"/>
      <sheetName val="1067-11001"/>
      <sheetName val="1067-11002"/>
      <sheetName val="1086-11004"/>
      <sheetName val="1086-12003"/>
      <sheetName val="1086-31001"/>
      <sheetName val="1104-11001"/>
      <sheetName val="1104-11002"/>
      <sheetName val="1104-12001"/>
      <sheetName val="1116-11001"/>
      <sheetName val="1116-11005"/>
      <sheetName val="1165-11002"/>
      <sheetName val="1165-11007"/>
      <sheetName val="1165-31003"/>
      <sheetName val="1187-12002"/>
      <sheetName val="1187-12003"/>
      <sheetName val="1187-12004"/>
      <sheetName val="1187-12005"/>
      <sheetName val="1187-12006"/>
      <sheetName val="1187-12007"/>
      <sheetName val="1187-12008"/>
      <sheetName val="1187-12009"/>
      <sheetName val="1187-12011"/>
      <sheetName val="1187-12012"/>
      <sheetName val="1187-12013"/>
      <sheetName val="1187-12014"/>
      <sheetName val="1187-12015"/>
      <sheetName val="1190-11001"/>
      <sheetName val="1190-11002"/>
      <sheetName val="1190-11004 LED"/>
      <sheetName val="1190-12001LED"/>
      <sheetName val="Լրացման պահանջներ"/>
    </sheetNames>
    <sheetDataSet>
      <sheetData sheetId="0">
        <row r="58">
          <cell r="M58">
            <v>93945641.836060017</v>
          </cell>
          <cell r="N58">
            <v>80892533.747523993</v>
          </cell>
          <cell r="O58">
            <v>68774558.015611991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Հ3 Մաս 1 և 2"/>
      <sheetName val="Հ3 Մաս 3"/>
      <sheetName val="Հ3 Մաս 4"/>
      <sheetName val="Հ4"/>
      <sheetName val="Հ5"/>
      <sheetName val="Հ9 (1)"/>
      <sheetName val="Հ9"/>
      <sheetName val="Հ10"/>
      <sheetName val="Լրացման պահանջներ"/>
    </sheetNames>
    <sheetDataSet>
      <sheetData sheetId="0">
        <row r="33">
          <cell r="G33">
            <v>8068193.6699999999</v>
          </cell>
          <cell r="H33">
            <v>8058863.5999999996</v>
          </cell>
          <cell r="I33">
            <v>8010286.2999999998</v>
          </cell>
        </row>
      </sheetData>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I429"/>
  <sheetViews>
    <sheetView tabSelected="1" topLeftCell="A20" zoomScaleNormal="100" workbookViewId="0">
      <selection activeCell="F33" sqref="F33:F38"/>
    </sheetView>
  </sheetViews>
  <sheetFormatPr defaultRowHeight="15"/>
  <cols>
    <col min="1" max="1" width="15.42578125" customWidth="1"/>
    <col min="2" max="2" width="17.28515625" style="247" customWidth="1"/>
    <col min="3" max="3" width="117" customWidth="1"/>
    <col min="4" max="4" width="16.85546875" style="248" customWidth="1"/>
    <col min="5" max="5" width="18" style="248" customWidth="1"/>
    <col min="6" max="6" width="15.85546875" style="248" customWidth="1"/>
    <col min="7" max="7" width="15" style="248" customWidth="1"/>
    <col min="8" max="8" width="15.85546875" style="248" customWidth="1"/>
    <col min="9" max="9" width="9.85546875" bestFit="1" customWidth="1"/>
  </cols>
  <sheetData>
    <row r="1" spans="1:9">
      <c r="A1" s="1" t="s">
        <v>82</v>
      </c>
      <c r="B1"/>
      <c r="D1"/>
      <c r="E1"/>
      <c r="F1"/>
      <c r="G1"/>
      <c r="H1"/>
    </row>
    <row r="2" spans="1:9">
      <c r="B2"/>
      <c r="D2"/>
      <c r="E2"/>
      <c r="F2"/>
      <c r="G2"/>
      <c r="H2"/>
    </row>
    <row r="3" spans="1:9" ht="25.5" customHeight="1">
      <c r="B3" s="333" t="s">
        <v>116</v>
      </c>
      <c r="C3" s="334"/>
      <c r="D3" s="335" t="s">
        <v>1163</v>
      </c>
      <c r="E3" s="336"/>
      <c r="F3" s="336"/>
      <c r="G3" s="336"/>
      <c r="H3" s="336"/>
      <c r="I3" s="337"/>
    </row>
    <row r="4" spans="1:9">
      <c r="B4"/>
      <c r="D4"/>
      <c r="E4"/>
      <c r="F4"/>
      <c r="G4"/>
      <c r="H4"/>
    </row>
    <row r="5" spans="1:9">
      <c r="A5" s="256" t="s">
        <v>0</v>
      </c>
      <c r="B5" s="257"/>
      <c r="C5" s="257"/>
      <c r="D5" s="258"/>
      <c r="E5" s="258"/>
      <c r="F5" s="258"/>
      <c r="G5" s="258"/>
      <c r="H5" s="258"/>
      <c r="I5" s="258"/>
    </row>
    <row r="6" spans="1:9">
      <c r="B6"/>
      <c r="D6"/>
      <c r="E6"/>
      <c r="F6"/>
      <c r="G6"/>
      <c r="H6"/>
    </row>
    <row r="7" spans="1:9">
      <c r="A7" s="17" t="s">
        <v>1159</v>
      </c>
      <c r="B7"/>
      <c r="D7"/>
      <c r="E7"/>
      <c r="F7"/>
      <c r="G7"/>
      <c r="H7"/>
    </row>
    <row r="8" spans="1:9" ht="327.75" customHeight="1">
      <c r="B8" s="335" t="s">
        <v>1164</v>
      </c>
      <c r="C8" s="336"/>
      <c r="D8" s="336"/>
      <c r="E8" s="336"/>
      <c r="F8" s="336"/>
      <c r="G8" s="337"/>
      <c r="H8" s="335"/>
      <c r="I8" s="336"/>
    </row>
    <row r="9" spans="1:9">
      <c r="B9"/>
      <c r="D9"/>
      <c r="E9"/>
      <c r="F9"/>
      <c r="G9"/>
      <c r="H9"/>
    </row>
    <row r="10" spans="1:9">
      <c r="A10" s="17" t="s">
        <v>1160</v>
      </c>
      <c r="B10"/>
      <c r="D10"/>
      <c r="E10"/>
      <c r="F10"/>
      <c r="G10"/>
      <c r="H10"/>
    </row>
    <row r="11" spans="1:9" ht="37.5" customHeight="1">
      <c r="B11" s="338"/>
      <c r="C11" s="339"/>
      <c r="D11" s="339"/>
      <c r="E11" s="339"/>
      <c r="F11" s="339"/>
      <c r="G11" s="339"/>
      <c r="H11" s="339"/>
      <c r="I11" s="340"/>
    </row>
    <row r="12" spans="1:9">
      <c r="B12"/>
      <c r="D12"/>
      <c r="E12"/>
      <c r="F12"/>
      <c r="G12"/>
      <c r="H12"/>
    </row>
    <row r="13" spans="1:9">
      <c r="A13" s="17" t="s">
        <v>1161</v>
      </c>
      <c r="B13"/>
      <c r="D13"/>
      <c r="E13"/>
      <c r="F13"/>
      <c r="G13"/>
      <c r="H13"/>
    </row>
    <row r="14" spans="1:9" ht="112.5" customHeight="1">
      <c r="B14" s="335" t="s">
        <v>1166</v>
      </c>
      <c r="C14" s="336"/>
      <c r="D14" s="336"/>
      <c r="E14" s="336"/>
      <c r="F14" s="336"/>
      <c r="G14" s="337"/>
      <c r="H14" s="335"/>
      <c r="I14" s="336"/>
    </row>
    <row r="15" spans="1:9">
      <c r="B15"/>
      <c r="D15"/>
      <c r="E15"/>
      <c r="F15"/>
      <c r="G15"/>
      <c r="H15"/>
    </row>
    <row r="16" spans="1:9">
      <c r="A16" s="17" t="s">
        <v>1162</v>
      </c>
      <c r="B16"/>
      <c r="D16"/>
      <c r="E16"/>
      <c r="F16"/>
      <c r="G16"/>
      <c r="H16"/>
    </row>
    <row r="17" spans="1:9" ht="30.75" customHeight="1">
      <c r="B17" s="335" t="s">
        <v>1165</v>
      </c>
      <c r="C17" s="336"/>
      <c r="D17" s="336"/>
      <c r="E17" s="336"/>
      <c r="F17" s="336"/>
      <c r="G17" s="337"/>
      <c r="H17" s="335"/>
      <c r="I17" s="336"/>
    </row>
    <row r="20" spans="1:9">
      <c r="A20" s="12"/>
      <c r="B20" s="12"/>
      <c r="C20" s="13"/>
      <c r="D20" s="249"/>
      <c r="E20" s="249"/>
      <c r="F20" s="249"/>
      <c r="G20" s="249"/>
      <c r="H20" s="249"/>
    </row>
    <row r="22" spans="1:9" ht="25.5" customHeight="1">
      <c r="A22" s="305" t="s">
        <v>156</v>
      </c>
      <c r="B22" s="305"/>
      <c r="C22" s="305" t="s">
        <v>2</v>
      </c>
      <c r="D22" s="282" t="s">
        <v>80</v>
      </c>
      <c r="E22" s="282" t="s">
        <v>81</v>
      </c>
      <c r="F22" s="282" t="s">
        <v>64</v>
      </c>
      <c r="G22" s="282" t="s">
        <v>65</v>
      </c>
      <c r="H22" s="282" t="s">
        <v>66</v>
      </c>
    </row>
    <row r="23" spans="1:9">
      <c r="A23" s="14" t="s">
        <v>3</v>
      </c>
      <c r="B23" s="14" t="s">
        <v>158</v>
      </c>
      <c r="C23" s="306"/>
      <c r="D23" s="283"/>
      <c r="E23" s="283"/>
      <c r="F23" s="283"/>
      <c r="G23" s="283"/>
      <c r="H23" s="283"/>
    </row>
    <row r="24" spans="1:9">
      <c r="A24" s="30" t="s">
        <v>3</v>
      </c>
      <c r="B24" s="31"/>
      <c r="C24" s="32"/>
      <c r="D24" s="250"/>
      <c r="E24" s="250"/>
      <c r="F24" s="250"/>
      <c r="G24" s="250"/>
      <c r="H24" s="251"/>
    </row>
    <row r="25" spans="1:9">
      <c r="A25" s="307" t="s">
        <v>220</v>
      </c>
      <c r="B25" s="286"/>
      <c r="C25" s="15" t="s">
        <v>4</v>
      </c>
      <c r="D25" s="293">
        <f>+SUM(D33:D93)</f>
        <v>17061316.84</v>
      </c>
      <c r="E25" s="293">
        <f>+SUM(E33:E93)</f>
        <v>19586149.299999997</v>
      </c>
      <c r="F25" s="293">
        <f t="shared" ref="F25:H25" si="0">+SUM(F33:F93)</f>
        <v>24034193.25</v>
      </c>
      <c r="G25" s="293">
        <f t="shared" si="0"/>
        <v>15313506.99</v>
      </c>
      <c r="H25" s="293">
        <f t="shared" si="0"/>
        <v>6908103.2800000003</v>
      </c>
    </row>
    <row r="26" spans="1:9">
      <c r="A26" s="308"/>
      <c r="B26" s="287"/>
      <c r="C26" s="114" t="s">
        <v>223</v>
      </c>
      <c r="D26" s="284"/>
      <c r="E26" s="284"/>
      <c r="F26" s="284"/>
      <c r="G26" s="284"/>
      <c r="H26" s="284"/>
    </row>
    <row r="27" spans="1:9">
      <c r="A27" s="309"/>
      <c r="B27" s="287"/>
      <c r="C27" s="16" t="s">
        <v>5</v>
      </c>
      <c r="D27" s="284"/>
      <c r="E27" s="284"/>
      <c r="F27" s="284"/>
      <c r="G27" s="284"/>
      <c r="H27" s="284"/>
    </row>
    <row r="28" spans="1:9">
      <c r="A28" s="308"/>
      <c r="B28" s="287"/>
      <c r="C28" s="114" t="s">
        <v>222</v>
      </c>
      <c r="D28" s="284"/>
      <c r="E28" s="284"/>
      <c r="F28" s="284"/>
      <c r="G28" s="284"/>
      <c r="H28" s="284"/>
    </row>
    <row r="29" spans="1:9">
      <c r="A29" s="309"/>
      <c r="B29" s="287"/>
      <c r="C29" s="16" t="s">
        <v>6</v>
      </c>
      <c r="D29" s="284"/>
      <c r="E29" s="284"/>
      <c r="F29" s="284"/>
      <c r="G29" s="284"/>
      <c r="H29" s="284"/>
    </row>
    <row r="30" spans="1:9" ht="25.5">
      <c r="A30" s="310"/>
      <c r="B30" s="303"/>
      <c r="C30" s="114" t="s">
        <v>221</v>
      </c>
      <c r="D30" s="284"/>
      <c r="E30" s="284"/>
      <c r="F30" s="284"/>
      <c r="G30" s="284"/>
      <c r="H30" s="284"/>
    </row>
    <row r="31" spans="1:9" ht="15" customHeight="1">
      <c r="A31" s="33" t="s">
        <v>157</v>
      </c>
      <c r="B31" s="34"/>
      <c r="C31" s="16"/>
      <c r="D31" s="252"/>
      <c r="E31" s="252"/>
      <c r="F31" s="252"/>
      <c r="G31" s="252"/>
      <c r="H31" s="253"/>
    </row>
    <row r="32" spans="1:9">
      <c r="A32" s="36"/>
      <c r="B32" s="37" t="s">
        <v>361</v>
      </c>
      <c r="C32" s="16"/>
      <c r="D32" s="250"/>
      <c r="E32" s="250"/>
      <c r="F32" s="250"/>
      <c r="G32" s="250"/>
      <c r="H32" s="251"/>
    </row>
    <row r="33" spans="1:8" ht="89.25" customHeight="1">
      <c r="A33" s="286" t="s">
        <v>79</v>
      </c>
      <c r="B33" s="288" t="s">
        <v>360</v>
      </c>
      <c r="C33" s="16" t="s">
        <v>224</v>
      </c>
      <c r="D33" s="291">
        <v>235984.1</v>
      </c>
      <c r="E33" s="291">
        <v>167000</v>
      </c>
      <c r="F33" s="291">
        <v>1447391</v>
      </c>
      <c r="G33" s="291">
        <v>546000</v>
      </c>
      <c r="H33" s="291">
        <v>546000</v>
      </c>
    </row>
    <row r="34" spans="1:8" ht="25.5">
      <c r="A34" s="287"/>
      <c r="B34" s="289"/>
      <c r="C34" s="114" t="s">
        <v>225</v>
      </c>
      <c r="D34" s="292"/>
      <c r="E34" s="292"/>
      <c r="F34" s="292"/>
      <c r="G34" s="292"/>
      <c r="H34" s="292"/>
    </row>
    <row r="35" spans="1:8">
      <c r="A35" s="287"/>
      <c r="B35" s="290"/>
      <c r="C35" s="16" t="s">
        <v>226</v>
      </c>
      <c r="D35" s="292"/>
      <c r="E35" s="292"/>
      <c r="F35" s="292"/>
      <c r="G35" s="292"/>
      <c r="H35" s="292"/>
    </row>
    <row r="36" spans="1:8" ht="25.5">
      <c r="A36" s="287"/>
      <c r="B36" s="289"/>
      <c r="C36" s="114" t="s">
        <v>227</v>
      </c>
      <c r="D36" s="292"/>
      <c r="E36" s="292"/>
      <c r="F36" s="292"/>
      <c r="G36" s="292"/>
      <c r="H36" s="292"/>
    </row>
    <row r="37" spans="1:8">
      <c r="A37" s="287"/>
      <c r="B37" s="290"/>
      <c r="C37" s="16" t="s">
        <v>363</v>
      </c>
      <c r="D37" s="292"/>
      <c r="E37" s="292"/>
      <c r="F37" s="292"/>
      <c r="G37" s="292"/>
      <c r="H37" s="292"/>
    </row>
    <row r="38" spans="1:8">
      <c r="A38" s="287"/>
      <c r="B38" s="289"/>
      <c r="C38" s="114" t="s">
        <v>228</v>
      </c>
      <c r="D38" s="293"/>
      <c r="E38" s="293"/>
      <c r="F38" s="293"/>
      <c r="G38" s="293"/>
      <c r="H38" s="293"/>
    </row>
    <row r="39" spans="1:8">
      <c r="A39" s="286" t="s">
        <v>79</v>
      </c>
      <c r="B39" s="288">
        <v>11002</v>
      </c>
      <c r="C39" s="16" t="s">
        <v>224</v>
      </c>
      <c r="D39" s="284">
        <v>325827.51</v>
      </c>
      <c r="E39" s="285">
        <v>270423.90000000002</v>
      </c>
      <c r="F39" s="285">
        <v>467219</v>
      </c>
      <c r="G39" s="285">
        <v>467219</v>
      </c>
      <c r="H39" s="285">
        <v>467219</v>
      </c>
    </row>
    <row r="40" spans="1:8">
      <c r="A40" s="287"/>
      <c r="B40" s="289"/>
      <c r="C40" s="114" t="s">
        <v>229</v>
      </c>
      <c r="D40" s="284"/>
      <c r="E40" s="285"/>
      <c r="F40" s="285"/>
      <c r="G40" s="285"/>
      <c r="H40" s="285"/>
    </row>
    <row r="41" spans="1:8">
      <c r="A41" s="287"/>
      <c r="B41" s="290"/>
      <c r="C41" s="16" t="s">
        <v>226</v>
      </c>
      <c r="D41" s="284"/>
      <c r="E41" s="285"/>
      <c r="F41" s="285"/>
      <c r="G41" s="285"/>
      <c r="H41" s="285"/>
    </row>
    <row r="42" spans="1:8">
      <c r="A42" s="287"/>
      <c r="B42" s="289"/>
      <c r="C42" s="114" t="s">
        <v>230</v>
      </c>
      <c r="D42" s="284"/>
      <c r="E42" s="285"/>
      <c r="F42" s="285"/>
      <c r="G42" s="285"/>
      <c r="H42" s="285"/>
    </row>
    <row r="43" spans="1:8">
      <c r="A43" s="287"/>
      <c r="B43" s="290"/>
      <c r="C43" s="16" t="s">
        <v>363</v>
      </c>
      <c r="D43" s="284"/>
      <c r="E43" s="285"/>
      <c r="F43" s="285"/>
      <c r="G43" s="285"/>
      <c r="H43" s="285"/>
    </row>
    <row r="44" spans="1:8">
      <c r="A44" s="287"/>
      <c r="B44" s="289"/>
      <c r="C44" s="114" t="s">
        <v>228</v>
      </c>
      <c r="D44" s="284"/>
      <c r="E44" s="285"/>
      <c r="F44" s="285"/>
      <c r="G44" s="285"/>
      <c r="H44" s="285"/>
    </row>
    <row r="45" spans="1:8">
      <c r="A45" s="286" t="s">
        <v>79</v>
      </c>
      <c r="B45" s="288">
        <v>11004</v>
      </c>
      <c r="C45" s="16" t="s">
        <v>224</v>
      </c>
      <c r="D45" s="293">
        <v>0</v>
      </c>
      <c r="E45" s="293">
        <f>'[1]Հ1 Ձև1 '!$G$9</f>
        <v>350000</v>
      </c>
      <c r="F45" s="293">
        <f>'[2]Հ1 Ձև 2 (2)'!$K$44</f>
        <v>521270.4</v>
      </c>
      <c r="G45" s="293">
        <v>0</v>
      </c>
      <c r="H45" s="293">
        <v>0</v>
      </c>
    </row>
    <row r="46" spans="1:8">
      <c r="A46" s="287"/>
      <c r="B46" s="289"/>
      <c r="C46" s="114" t="s">
        <v>231</v>
      </c>
      <c r="D46" s="284"/>
      <c r="E46" s="284"/>
      <c r="F46" s="284"/>
      <c r="G46" s="284"/>
      <c r="H46" s="284"/>
    </row>
    <row r="47" spans="1:8">
      <c r="A47" s="287"/>
      <c r="B47" s="290"/>
      <c r="C47" s="16" t="s">
        <v>226</v>
      </c>
      <c r="D47" s="284"/>
      <c r="E47" s="284"/>
      <c r="F47" s="284"/>
      <c r="G47" s="284"/>
      <c r="H47" s="284"/>
    </row>
    <row r="48" spans="1:8" ht="25.5">
      <c r="A48" s="287"/>
      <c r="B48" s="289"/>
      <c r="C48" s="114" t="s">
        <v>232</v>
      </c>
      <c r="D48" s="284"/>
      <c r="E48" s="284"/>
      <c r="F48" s="284"/>
      <c r="G48" s="284"/>
      <c r="H48" s="284"/>
    </row>
    <row r="49" spans="1:8">
      <c r="A49" s="287"/>
      <c r="B49" s="290"/>
      <c r="C49" s="16" t="s">
        <v>363</v>
      </c>
      <c r="D49" s="284"/>
      <c r="E49" s="284"/>
      <c r="F49" s="284"/>
      <c r="G49" s="284"/>
      <c r="H49" s="284"/>
    </row>
    <row r="50" spans="1:8">
      <c r="A50" s="287"/>
      <c r="B50" s="289"/>
      <c r="C50" s="114" t="s">
        <v>228</v>
      </c>
      <c r="D50" s="284"/>
      <c r="E50" s="284"/>
      <c r="F50" s="284"/>
      <c r="G50" s="284"/>
      <c r="H50" s="284"/>
    </row>
    <row r="51" spans="1:8">
      <c r="A51" s="286" t="s">
        <v>79</v>
      </c>
      <c r="B51" s="288">
        <v>12001</v>
      </c>
      <c r="C51" s="16" t="s">
        <v>224</v>
      </c>
      <c r="D51" s="294">
        <v>11672197.789999999</v>
      </c>
      <c r="E51" s="294">
        <v>8032798.5999999996</v>
      </c>
      <c r="F51" s="294">
        <v>6347641.2999999998</v>
      </c>
      <c r="G51" s="294">
        <v>2848498</v>
      </c>
      <c r="H51" s="294">
        <v>516278.1</v>
      </c>
    </row>
    <row r="52" spans="1:8">
      <c r="A52" s="287"/>
      <c r="B52" s="289"/>
      <c r="C52" s="114" t="s">
        <v>233</v>
      </c>
      <c r="D52" s="295"/>
      <c r="E52" s="295"/>
      <c r="F52" s="295"/>
      <c r="G52" s="295"/>
      <c r="H52" s="295"/>
    </row>
    <row r="53" spans="1:8">
      <c r="A53" s="287"/>
      <c r="B53" s="290"/>
      <c r="C53" s="16" t="s">
        <v>226</v>
      </c>
      <c r="D53" s="295"/>
      <c r="E53" s="295"/>
      <c r="F53" s="295"/>
      <c r="G53" s="295"/>
      <c r="H53" s="295"/>
    </row>
    <row r="54" spans="1:8">
      <c r="A54" s="287"/>
      <c r="B54" s="289"/>
      <c r="C54" s="114" t="s">
        <v>234</v>
      </c>
      <c r="D54" s="295"/>
      <c r="E54" s="295"/>
      <c r="F54" s="295"/>
      <c r="G54" s="295"/>
      <c r="H54" s="295"/>
    </row>
    <row r="55" spans="1:8">
      <c r="A55" s="287"/>
      <c r="B55" s="290"/>
      <c r="C55" s="16" t="s">
        <v>363</v>
      </c>
      <c r="D55" s="295"/>
      <c r="E55" s="295"/>
      <c r="F55" s="295"/>
      <c r="G55" s="295"/>
      <c r="H55" s="295"/>
    </row>
    <row r="56" spans="1:8">
      <c r="A56" s="287"/>
      <c r="B56" s="289"/>
      <c r="C56" s="114" t="s">
        <v>192</v>
      </c>
      <c r="D56" s="295"/>
      <c r="E56" s="295"/>
      <c r="F56" s="295"/>
      <c r="G56" s="295"/>
      <c r="H56" s="295"/>
    </row>
    <row r="57" spans="1:8">
      <c r="A57" s="286" t="s">
        <v>79</v>
      </c>
      <c r="B57" s="288">
        <v>12004</v>
      </c>
      <c r="C57" s="16" t="s">
        <v>224</v>
      </c>
      <c r="D57" s="294">
        <v>3739180.47</v>
      </c>
      <c r="E57" s="311">
        <v>3495999.7</v>
      </c>
      <c r="F57" s="311">
        <v>4402113.6500000004</v>
      </c>
      <c r="G57" s="311">
        <v>4386092.59</v>
      </c>
      <c r="H57" s="311">
        <v>3955769.38</v>
      </c>
    </row>
    <row r="58" spans="1:8">
      <c r="A58" s="287"/>
      <c r="B58" s="289"/>
      <c r="C58" s="114" t="s">
        <v>235</v>
      </c>
      <c r="D58" s="295"/>
      <c r="E58" s="290"/>
      <c r="F58" s="290"/>
      <c r="G58" s="290"/>
      <c r="H58" s="290"/>
    </row>
    <row r="59" spans="1:8">
      <c r="A59" s="287"/>
      <c r="B59" s="290"/>
      <c r="C59" s="16" t="s">
        <v>226</v>
      </c>
      <c r="D59" s="295"/>
      <c r="E59" s="290"/>
      <c r="F59" s="290"/>
      <c r="G59" s="290"/>
      <c r="H59" s="290"/>
    </row>
    <row r="60" spans="1:8" ht="25.5">
      <c r="A60" s="287"/>
      <c r="B60" s="289"/>
      <c r="C60" s="114" t="s">
        <v>236</v>
      </c>
      <c r="D60" s="295"/>
      <c r="E60" s="290"/>
      <c r="F60" s="290"/>
      <c r="G60" s="290"/>
      <c r="H60" s="290"/>
    </row>
    <row r="61" spans="1:8">
      <c r="A61" s="287"/>
      <c r="B61" s="290"/>
      <c r="C61" s="16" t="s">
        <v>363</v>
      </c>
      <c r="D61" s="295"/>
      <c r="E61" s="290"/>
      <c r="F61" s="290"/>
      <c r="G61" s="290"/>
      <c r="H61" s="290"/>
    </row>
    <row r="62" spans="1:8">
      <c r="A62" s="287"/>
      <c r="B62" s="289"/>
      <c r="C62" s="114" t="s">
        <v>192</v>
      </c>
      <c r="D62" s="295"/>
      <c r="E62" s="290"/>
      <c r="F62" s="290"/>
      <c r="G62" s="290"/>
      <c r="H62" s="290"/>
    </row>
    <row r="63" spans="1:8">
      <c r="A63" s="286" t="s">
        <v>79</v>
      </c>
      <c r="B63" s="288">
        <v>12005</v>
      </c>
      <c r="C63" s="16" t="s">
        <v>224</v>
      </c>
      <c r="D63" s="294">
        <v>513576.97</v>
      </c>
      <c r="E63" s="294">
        <v>739927.1</v>
      </c>
      <c r="F63" s="294">
        <v>948557.9</v>
      </c>
      <c r="G63" s="294">
        <v>1185697.3999999999</v>
      </c>
      <c r="H63" s="294">
        <v>1422836.8</v>
      </c>
    </row>
    <row r="64" spans="1:8" ht="25.5">
      <c r="A64" s="287"/>
      <c r="B64" s="289"/>
      <c r="C64" s="114" t="s">
        <v>237</v>
      </c>
      <c r="D64" s="295"/>
      <c r="E64" s="295"/>
      <c r="F64" s="295"/>
      <c r="G64" s="295"/>
      <c r="H64" s="295"/>
    </row>
    <row r="65" spans="1:8">
      <c r="A65" s="287"/>
      <c r="B65" s="290"/>
      <c r="C65" s="16" t="s">
        <v>226</v>
      </c>
      <c r="D65" s="295"/>
      <c r="E65" s="295"/>
      <c r="F65" s="295"/>
      <c r="G65" s="295"/>
      <c r="H65" s="295"/>
    </row>
    <row r="66" spans="1:8">
      <c r="A66" s="287"/>
      <c r="B66" s="289"/>
      <c r="C66" s="114" t="s">
        <v>238</v>
      </c>
      <c r="D66" s="295"/>
      <c r="E66" s="295"/>
      <c r="F66" s="295"/>
      <c r="G66" s="295"/>
      <c r="H66" s="295"/>
    </row>
    <row r="67" spans="1:8">
      <c r="A67" s="287"/>
      <c r="B67" s="290"/>
      <c r="C67" s="16" t="s">
        <v>363</v>
      </c>
      <c r="D67" s="295"/>
      <c r="E67" s="295"/>
      <c r="F67" s="295"/>
      <c r="G67" s="295"/>
      <c r="H67" s="295"/>
    </row>
    <row r="68" spans="1:8">
      <c r="A68" s="287"/>
      <c r="B68" s="289"/>
      <c r="C68" s="114" t="s">
        <v>192</v>
      </c>
      <c r="D68" s="295"/>
      <c r="E68" s="295"/>
      <c r="F68" s="295"/>
      <c r="G68" s="295"/>
      <c r="H68" s="295"/>
    </row>
    <row r="69" spans="1:8">
      <c r="A69" s="286" t="s">
        <v>79</v>
      </c>
      <c r="B69" s="288">
        <v>12010</v>
      </c>
      <c r="C69" s="16" t="s">
        <v>224</v>
      </c>
      <c r="D69" s="293">
        <v>0</v>
      </c>
      <c r="E69" s="293">
        <v>3500000</v>
      </c>
      <c r="F69" s="293">
        <v>3500000</v>
      </c>
      <c r="G69" s="293">
        <v>3500000</v>
      </c>
      <c r="H69" s="293">
        <v>0</v>
      </c>
    </row>
    <row r="70" spans="1:8">
      <c r="A70" s="287"/>
      <c r="B70" s="289"/>
      <c r="C70" s="114" t="s">
        <v>239</v>
      </c>
      <c r="D70" s="284"/>
      <c r="E70" s="284"/>
      <c r="F70" s="284"/>
      <c r="G70" s="284"/>
      <c r="H70" s="284"/>
    </row>
    <row r="71" spans="1:8">
      <c r="A71" s="287"/>
      <c r="B71" s="290"/>
      <c r="C71" s="16" t="s">
        <v>226</v>
      </c>
      <c r="D71" s="284"/>
      <c r="E71" s="284"/>
      <c r="F71" s="284"/>
      <c r="G71" s="284"/>
      <c r="H71" s="284"/>
    </row>
    <row r="72" spans="1:8">
      <c r="A72" s="287"/>
      <c r="B72" s="289"/>
      <c r="C72" s="114" t="s">
        <v>240</v>
      </c>
      <c r="D72" s="284"/>
      <c r="E72" s="284"/>
      <c r="F72" s="284"/>
      <c r="G72" s="284"/>
      <c r="H72" s="284"/>
    </row>
    <row r="73" spans="1:8">
      <c r="A73" s="287"/>
      <c r="B73" s="290"/>
      <c r="C73" s="16" t="s">
        <v>363</v>
      </c>
      <c r="D73" s="284"/>
      <c r="E73" s="284"/>
      <c r="F73" s="284"/>
      <c r="G73" s="284"/>
      <c r="H73" s="284"/>
    </row>
    <row r="74" spans="1:8">
      <c r="A74" s="287"/>
      <c r="B74" s="289"/>
      <c r="C74" s="114" t="s">
        <v>192</v>
      </c>
      <c r="D74" s="284"/>
      <c r="E74" s="284"/>
      <c r="F74" s="284"/>
      <c r="G74" s="284"/>
      <c r="H74" s="284"/>
    </row>
    <row r="75" spans="1:8">
      <c r="A75" s="286" t="s">
        <v>79</v>
      </c>
      <c r="B75" s="288">
        <v>12011</v>
      </c>
      <c r="C75" s="16" t="s">
        <v>224</v>
      </c>
      <c r="D75" s="293">
        <v>0</v>
      </c>
      <c r="E75" s="293">
        <v>1380000</v>
      </c>
      <c r="F75" s="293">
        <v>1380000</v>
      </c>
      <c r="G75" s="293">
        <v>1380000</v>
      </c>
      <c r="H75" s="293">
        <v>0</v>
      </c>
    </row>
    <row r="76" spans="1:8">
      <c r="A76" s="287"/>
      <c r="B76" s="289"/>
      <c r="C76" s="114" t="s">
        <v>241</v>
      </c>
      <c r="D76" s="284"/>
      <c r="E76" s="284"/>
      <c r="F76" s="284"/>
      <c r="G76" s="284"/>
      <c r="H76" s="284"/>
    </row>
    <row r="77" spans="1:8">
      <c r="A77" s="287"/>
      <c r="B77" s="290"/>
      <c r="C77" s="16" t="s">
        <v>226</v>
      </c>
      <c r="D77" s="284"/>
      <c r="E77" s="284"/>
      <c r="F77" s="284"/>
      <c r="G77" s="284"/>
      <c r="H77" s="284"/>
    </row>
    <row r="78" spans="1:8" ht="38.25">
      <c r="A78" s="287"/>
      <c r="B78" s="289"/>
      <c r="C78" s="114" t="s">
        <v>242</v>
      </c>
      <c r="D78" s="284"/>
      <c r="E78" s="284"/>
      <c r="F78" s="284"/>
      <c r="G78" s="284"/>
      <c r="H78" s="284"/>
    </row>
    <row r="79" spans="1:8">
      <c r="A79" s="287"/>
      <c r="B79" s="290"/>
      <c r="C79" s="16" t="s">
        <v>363</v>
      </c>
      <c r="D79" s="284"/>
      <c r="E79" s="284"/>
      <c r="F79" s="284"/>
      <c r="G79" s="284"/>
      <c r="H79" s="284"/>
    </row>
    <row r="80" spans="1:8">
      <c r="A80" s="287"/>
      <c r="B80" s="289"/>
      <c r="C80" s="114" t="s">
        <v>192</v>
      </c>
      <c r="D80" s="284"/>
      <c r="E80" s="284"/>
      <c r="F80" s="284"/>
      <c r="G80" s="284"/>
      <c r="H80" s="284"/>
    </row>
    <row r="81" spans="1:8">
      <c r="A81" s="286" t="s">
        <v>79</v>
      </c>
      <c r="B81" s="288">
        <v>12012</v>
      </c>
      <c r="C81" s="16" t="s">
        <v>224</v>
      </c>
      <c r="D81" s="312">
        <v>574550</v>
      </c>
      <c r="E81" s="312">
        <v>1000000</v>
      </c>
      <c r="F81" s="312">
        <v>1000000</v>
      </c>
      <c r="G81" s="312">
        <v>1000000</v>
      </c>
      <c r="H81" s="312">
        <v>0</v>
      </c>
    </row>
    <row r="82" spans="1:8">
      <c r="A82" s="287"/>
      <c r="B82" s="289"/>
      <c r="C82" s="114" t="s">
        <v>1230</v>
      </c>
      <c r="D82" s="313"/>
      <c r="E82" s="313"/>
      <c r="F82" s="313"/>
      <c r="G82" s="313"/>
      <c r="H82" s="313"/>
    </row>
    <row r="83" spans="1:8">
      <c r="A83" s="287"/>
      <c r="B83" s="290"/>
      <c r="C83" s="16" t="s">
        <v>226</v>
      </c>
      <c r="D83" s="313"/>
      <c r="E83" s="313"/>
      <c r="F83" s="313"/>
      <c r="G83" s="313"/>
      <c r="H83" s="313"/>
    </row>
    <row r="84" spans="1:8" ht="25.5">
      <c r="A84" s="287"/>
      <c r="B84" s="289"/>
      <c r="C84" s="114" t="s">
        <v>244</v>
      </c>
      <c r="D84" s="313"/>
      <c r="E84" s="313"/>
      <c r="F84" s="313"/>
      <c r="G84" s="313"/>
      <c r="H84" s="313"/>
    </row>
    <row r="85" spans="1:8">
      <c r="A85" s="287"/>
      <c r="B85" s="290"/>
      <c r="C85" s="16" t="s">
        <v>363</v>
      </c>
      <c r="D85" s="313"/>
      <c r="E85" s="313"/>
      <c r="F85" s="313"/>
      <c r="G85" s="313"/>
      <c r="H85" s="313"/>
    </row>
    <row r="86" spans="1:8">
      <c r="A86" s="287"/>
      <c r="B86" s="289"/>
      <c r="C86" s="114" t="s">
        <v>192</v>
      </c>
      <c r="D86" s="314"/>
      <c r="E86" s="314"/>
      <c r="F86" s="314"/>
      <c r="G86" s="314"/>
      <c r="H86" s="314"/>
    </row>
    <row r="87" spans="1:8">
      <c r="A87" s="36"/>
      <c r="B87" s="37" t="s">
        <v>362</v>
      </c>
      <c r="C87" s="16"/>
      <c r="D87" s="250"/>
      <c r="E87" s="250"/>
      <c r="F87" s="250"/>
      <c r="G87" s="250"/>
      <c r="H87" s="251"/>
    </row>
    <row r="88" spans="1:8">
      <c r="A88" s="286" t="s">
        <v>79</v>
      </c>
      <c r="B88" s="288">
        <v>32001</v>
      </c>
      <c r="C88" s="16" t="s">
        <v>224</v>
      </c>
      <c r="D88" s="293">
        <v>0</v>
      </c>
      <c r="E88" s="293">
        <f>'[2]Հ1 Ձև 2 (1) '!$D$42</f>
        <v>650000</v>
      </c>
      <c r="F88" s="293">
        <f>'[2]Հ1 Ձև 2 (1) '!$K$42</f>
        <v>4020000</v>
      </c>
      <c r="G88" s="293">
        <v>0</v>
      </c>
      <c r="H88" s="293">
        <v>0</v>
      </c>
    </row>
    <row r="89" spans="1:8">
      <c r="A89" s="287"/>
      <c r="B89" s="289"/>
      <c r="C89" s="114" t="s">
        <v>245</v>
      </c>
      <c r="D89" s="284"/>
      <c r="E89" s="284"/>
      <c r="F89" s="284"/>
      <c r="G89" s="284"/>
      <c r="H89" s="284"/>
    </row>
    <row r="90" spans="1:8">
      <c r="A90" s="287"/>
      <c r="B90" s="290"/>
      <c r="C90" s="16" t="s">
        <v>226</v>
      </c>
      <c r="D90" s="284"/>
      <c r="E90" s="284"/>
      <c r="F90" s="284"/>
      <c r="G90" s="284"/>
      <c r="H90" s="284"/>
    </row>
    <row r="91" spans="1:8">
      <c r="A91" s="287"/>
      <c r="B91" s="289"/>
      <c r="C91" s="114" t="s">
        <v>246</v>
      </c>
      <c r="D91" s="284"/>
      <c r="E91" s="284"/>
      <c r="F91" s="284"/>
      <c r="G91" s="284"/>
      <c r="H91" s="284"/>
    </row>
    <row r="92" spans="1:8">
      <c r="A92" s="287"/>
      <c r="B92" s="290"/>
      <c r="C92" s="16" t="s">
        <v>363</v>
      </c>
      <c r="D92" s="284"/>
      <c r="E92" s="284"/>
      <c r="F92" s="284"/>
      <c r="G92" s="284"/>
      <c r="H92" s="284"/>
    </row>
    <row r="93" spans="1:8">
      <c r="A93" s="287"/>
      <c r="B93" s="289"/>
      <c r="C93" s="114" t="s">
        <v>247</v>
      </c>
      <c r="D93" s="284"/>
      <c r="E93" s="284"/>
      <c r="F93" s="284"/>
      <c r="G93" s="284"/>
      <c r="H93" s="284"/>
    </row>
    <row r="94" spans="1:8">
      <c r="A94" s="30" t="s">
        <v>3</v>
      </c>
      <c r="B94" s="31"/>
      <c r="C94" s="16"/>
      <c r="D94" s="250"/>
      <c r="E94" s="250"/>
      <c r="F94" s="250"/>
      <c r="G94" s="250"/>
      <c r="H94" s="251"/>
    </row>
    <row r="95" spans="1:8">
      <c r="A95" s="315" t="s">
        <v>253</v>
      </c>
      <c r="B95" s="286"/>
      <c r="C95" s="114" t="s">
        <v>4</v>
      </c>
      <c r="D95" s="293">
        <f>+SUM(D103:D139)</f>
        <v>2299703.9700000002</v>
      </c>
      <c r="E95" s="293">
        <f>+SUM(E103:E139)</f>
        <v>3317699</v>
      </c>
      <c r="F95" s="293">
        <f t="shared" ref="F95:H95" si="1">+SUM(F103:F139)</f>
        <v>5539122.5079999994</v>
      </c>
      <c r="G95" s="293">
        <f t="shared" si="1"/>
        <v>16274455.806783998</v>
      </c>
      <c r="H95" s="293">
        <f t="shared" si="1"/>
        <v>16359232.037312001</v>
      </c>
    </row>
    <row r="96" spans="1:8">
      <c r="A96" s="308"/>
      <c r="B96" s="287"/>
      <c r="C96" s="114" t="s">
        <v>248</v>
      </c>
      <c r="D96" s="284"/>
      <c r="E96" s="284"/>
      <c r="F96" s="284"/>
      <c r="G96" s="284"/>
      <c r="H96" s="284"/>
    </row>
    <row r="97" spans="1:9">
      <c r="A97" s="308"/>
      <c r="B97" s="287"/>
      <c r="C97" s="114" t="s">
        <v>249</v>
      </c>
      <c r="D97" s="284"/>
      <c r="E97" s="284"/>
      <c r="F97" s="284"/>
      <c r="G97" s="284"/>
      <c r="H97" s="284"/>
    </row>
    <row r="98" spans="1:9">
      <c r="A98" s="308"/>
      <c r="B98" s="287"/>
      <c r="C98" s="114" t="s">
        <v>250</v>
      </c>
      <c r="D98" s="284"/>
      <c r="E98" s="284"/>
      <c r="F98" s="284"/>
      <c r="G98" s="284"/>
      <c r="H98" s="284"/>
    </row>
    <row r="99" spans="1:9">
      <c r="A99" s="308"/>
      <c r="B99" s="287"/>
      <c r="C99" s="114" t="s">
        <v>251</v>
      </c>
      <c r="D99" s="284"/>
      <c r="E99" s="284"/>
      <c r="F99" s="284"/>
      <c r="G99" s="284"/>
      <c r="H99" s="284"/>
    </row>
    <row r="100" spans="1:9">
      <c r="A100" s="310"/>
      <c r="B100" s="303"/>
      <c r="C100" s="114" t="s">
        <v>252</v>
      </c>
      <c r="D100" s="284"/>
      <c r="E100" s="284"/>
      <c r="F100" s="284"/>
      <c r="G100" s="284"/>
      <c r="H100" s="284"/>
    </row>
    <row r="101" spans="1:9" ht="15" customHeight="1">
      <c r="A101" s="33" t="s">
        <v>157</v>
      </c>
      <c r="B101" s="34"/>
      <c r="C101" s="16"/>
      <c r="D101" s="252"/>
      <c r="E101" s="252"/>
      <c r="F101" s="252"/>
      <c r="G101" s="252"/>
      <c r="H101" s="253"/>
    </row>
    <row r="102" spans="1:9">
      <c r="A102" s="36"/>
      <c r="B102" s="37" t="s">
        <v>361</v>
      </c>
      <c r="C102" s="16"/>
      <c r="D102" s="250"/>
      <c r="E102" s="250"/>
      <c r="F102" s="250"/>
      <c r="G102" s="250"/>
      <c r="H102" s="251"/>
    </row>
    <row r="103" spans="1:9">
      <c r="A103" s="303" t="s">
        <v>79</v>
      </c>
      <c r="B103" s="307">
        <v>11001</v>
      </c>
      <c r="C103" s="16" t="s">
        <v>224</v>
      </c>
      <c r="D103" s="293">
        <v>2110933.33</v>
      </c>
      <c r="E103" s="293">
        <v>2437775.7999999998</v>
      </c>
      <c r="F103" s="291">
        <v>2579739.108</v>
      </c>
      <c r="G103" s="291">
        <v>2596742.1344639999</v>
      </c>
      <c r="H103" s="291">
        <v>2610871.3395520002</v>
      </c>
    </row>
    <row r="104" spans="1:9">
      <c r="A104" s="304"/>
      <c r="B104" s="308"/>
      <c r="C104" s="114" t="s">
        <v>254</v>
      </c>
      <c r="D104" s="284"/>
      <c r="E104" s="284"/>
      <c r="F104" s="292"/>
      <c r="G104" s="292">
        <v>2596742.1344639999</v>
      </c>
      <c r="H104" s="292">
        <v>2610871.3395520002</v>
      </c>
    </row>
    <row r="105" spans="1:9">
      <c r="A105" s="304"/>
      <c r="B105" s="309"/>
      <c r="C105" s="16" t="s">
        <v>226</v>
      </c>
      <c r="D105" s="284"/>
      <c r="E105" s="284"/>
      <c r="F105" s="292"/>
      <c r="G105" s="292">
        <v>2596742.1344639999</v>
      </c>
      <c r="H105" s="292">
        <v>2610871.3395520002</v>
      </c>
    </row>
    <row r="106" spans="1:9" ht="25.5">
      <c r="A106" s="304"/>
      <c r="B106" s="308"/>
      <c r="C106" s="114" t="s">
        <v>255</v>
      </c>
      <c r="D106" s="284"/>
      <c r="E106" s="284"/>
      <c r="F106" s="292"/>
      <c r="G106" s="292">
        <v>2596742.1344639999</v>
      </c>
      <c r="H106" s="292">
        <v>2610871.3395520002</v>
      </c>
    </row>
    <row r="107" spans="1:9">
      <c r="A107" s="304"/>
      <c r="B107" s="309"/>
      <c r="C107" s="16" t="s">
        <v>363</v>
      </c>
      <c r="D107" s="284"/>
      <c r="E107" s="284"/>
      <c r="F107" s="292"/>
      <c r="G107" s="292">
        <v>2596742.1344639999</v>
      </c>
      <c r="H107" s="292">
        <v>2610871.3395520002</v>
      </c>
    </row>
    <row r="108" spans="1:9">
      <c r="A108" s="286"/>
      <c r="B108" s="310"/>
      <c r="C108" s="114" t="s">
        <v>228</v>
      </c>
      <c r="D108" s="284"/>
      <c r="E108" s="284"/>
      <c r="F108" s="293"/>
      <c r="G108" s="293">
        <v>2596742.1344639999</v>
      </c>
      <c r="H108" s="293">
        <v>2610871.3395520002</v>
      </c>
    </row>
    <row r="109" spans="1:9">
      <c r="A109" s="303" t="s">
        <v>79</v>
      </c>
      <c r="B109" s="307">
        <v>11002</v>
      </c>
      <c r="C109" s="16" t="s">
        <v>224</v>
      </c>
      <c r="D109" s="291">
        <v>65741.33</v>
      </c>
      <c r="E109" s="291">
        <v>310744.5</v>
      </c>
      <c r="F109" s="291">
        <v>342123.9</v>
      </c>
      <c r="G109" s="291">
        <v>342123.9</v>
      </c>
      <c r="H109" s="291">
        <v>342123.9</v>
      </c>
    </row>
    <row r="110" spans="1:9">
      <c r="A110" s="304"/>
      <c r="B110" s="308"/>
      <c r="C110" s="114" t="s">
        <v>256</v>
      </c>
      <c r="D110" s="292"/>
      <c r="E110" s="292"/>
      <c r="F110" s="292"/>
      <c r="G110" s="292"/>
      <c r="H110" s="292"/>
    </row>
    <row r="111" spans="1:9">
      <c r="A111" s="304"/>
      <c r="B111" s="309"/>
      <c r="C111" s="16" t="s">
        <v>226</v>
      </c>
      <c r="D111" s="292"/>
      <c r="E111" s="292"/>
      <c r="F111" s="292"/>
      <c r="G111" s="292"/>
      <c r="H111" s="292"/>
    </row>
    <row r="112" spans="1:9" ht="25.5">
      <c r="A112" s="304"/>
      <c r="B112" s="308"/>
      <c r="C112" s="114" t="s">
        <v>257</v>
      </c>
      <c r="D112" s="292"/>
      <c r="E112" s="292"/>
      <c r="F112" s="292"/>
      <c r="G112" s="292"/>
      <c r="H112" s="292"/>
      <c r="I112" s="224"/>
    </row>
    <row r="113" spans="1:8">
      <c r="A113" s="304"/>
      <c r="B113" s="309"/>
      <c r="C113" s="16" t="s">
        <v>363</v>
      </c>
      <c r="D113" s="292"/>
      <c r="E113" s="292"/>
      <c r="F113" s="292"/>
      <c r="G113" s="292"/>
      <c r="H113" s="292"/>
    </row>
    <row r="114" spans="1:8">
      <c r="A114" s="286"/>
      <c r="B114" s="310"/>
      <c r="C114" s="114" t="s">
        <v>228</v>
      </c>
      <c r="D114" s="293"/>
      <c r="E114" s="293"/>
      <c r="F114" s="293"/>
      <c r="G114" s="293"/>
      <c r="H114" s="293"/>
    </row>
    <row r="115" spans="1:8">
      <c r="A115" s="303" t="s">
        <v>79</v>
      </c>
      <c r="B115" s="307">
        <v>11003</v>
      </c>
      <c r="C115" s="16" t="s">
        <v>224</v>
      </c>
      <c r="D115" s="293">
        <v>35225.199999999997</v>
      </c>
      <c r="E115" s="293">
        <v>27360</v>
      </c>
      <c r="F115" s="293">
        <v>27360</v>
      </c>
      <c r="G115" s="293">
        <v>27360</v>
      </c>
      <c r="H115" s="293">
        <v>27360</v>
      </c>
    </row>
    <row r="116" spans="1:8">
      <c r="A116" s="304"/>
      <c r="B116" s="308"/>
      <c r="C116" s="114" t="s">
        <v>258</v>
      </c>
      <c r="D116" s="284"/>
      <c r="E116" s="284"/>
      <c r="F116" s="284"/>
      <c r="G116" s="284"/>
      <c r="H116" s="284"/>
    </row>
    <row r="117" spans="1:8">
      <c r="A117" s="304"/>
      <c r="B117" s="309"/>
      <c r="C117" s="16" t="s">
        <v>226</v>
      </c>
      <c r="D117" s="284"/>
      <c r="E117" s="284"/>
      <c r="F117" s="284"/>
      <c r="G117" s="284"/>
      <c r="H117" s="284"/>
    </row>
    <row r="118" spans="1:8" ht="25.5">
      <c r="A118" s="304"/>
      <c r="B118" s="308"/>
      <c r="C118" s="114" t="s">
        <v>259</v>
      </c>
      <c r="D118" s="284"/>
      <c r="E118" s="284"/>
      <c r="F118" s="284"/>
      <c r="G118" s="284"/>
      <c r="H118" s="284"/>
    </row>
    <row r="119" spans="1:8">
      <c r="A119" s="304"/>
      <c r="B119" s="309"/>
      <c r="C119" s="16" t="s">
        <v>363</v>
      </c>
      <c r="D119" s="284"/>
      <c r="E119" s="284"/>
      <c r="F119" s="284"/>
      <c r="G119" s="284"/>
      <c r="H119" s="284"/>
    </row>
    <row r="120" spans="1:8">
      <c r="A120" s="286"/>
      <c r="B120" s="310"/>
      <c r="C120" s="114" t="s">
        <v>228</v>
      </c>
      <c r="D120" s="284"/>
      <c r="E120" s="284"/>
      <c r="F120" s="284"/>
      <c r="G120" s="284"/>
      <c r="H120" s="284"/>
    </row>
    <row r="121" spans="1:8">
      <c r="A121" s="303" t="s">
        <v>79</v>
      </c>
      <c r="B121" s="307">
        <v>11007</v>
      </c>
      <c r="C121" s="16" t="s">
        <v>224</v>
      </c>
      <c r="D121" s="291">
        <v>36142.71</v>
      </c>
      <c r="E121" s="293">
        <v>220000</v>
      </c>
      <c r="F121" s="293">
        <v>220000</v>
      </c>
      <c r="G121" s="293">
        <v>220000</v>
      </c>
      <c r="H121" s="293">
        <v>220000</v>
      </c>
    </row>
    <row r="122" spans="1:8">
      <c r="A122" s="304"/>
      <c r="B122" s="308"/>
      <c r="C122" s="114" t="s">
        <v>260</v>
      </c>
      <c r="D122" s="292"/>
      <c r="E122" s="284"/>
      <c r="F122" s="284"/>
      <c r="G122" s="284"/>
      <c r="H122" s="284"/>
    </row>
    <row r="123" spans="1:8">
      <c r="A123" s="304"/>
      <c r="B123" s="309"/>
      <c r="C123" s="16" t="s">
        <v>226</v>
      </c>
      <c r="D123" s="292"/>
      <c r="E123" s="284"/>
      <c r="F123" s="284"/>
      <c r="G123" s="284"/>
      <c r="H123" s="284"/>
    </row>
    <row r="124" spans="1:8" ht="25.5">
      <c r="A124" s="304"/>
      <c r="B124" s="308"/>
      <c r="C124" s="114" t="s">
        <v>679</v>
      </c>
      <c r="D124" s="292"/>
      <c r="E124" s="284"/>
      <c r="F124" s="284"/>
      <c r="G124" s="284"/>
      <c r="H124" s="284"/>
    </row>
    <row r="125" spans="1:8">
      <c r="A125" s="304"/>
      <c r="B125" s="309"/>
      <c r="C125" s="16" t="s">
        <v>363</v>
      </c>
      <c r="D125" s="292"/>
      <c r="E125" s="284"/>
      <c r="F125" s="284"/>
      <c r="G125" s="284"/>
      <c r="H125" s="284"/>
    </row>
    <row r="126" spans="1:8">
      <c r="A126" s="286"/>
      <c r="B126" s="310"/>
      <c r="C126" s="114" t="s">
        <v>228</v>
      </c>
      <c r="D126" s="293"/>
      <c r="E126" s="284"/>
      <c r="F126" s="284"/>
      <c r="G126" s="284"/>
      <c r="H126" s="284"/>
    </row>
    <row r="127" spans="1:8">
      <c r="A127" s="36"/>
      <c r="B127" s="37" t="s">
        <v>362</v>
      </c>
      <c r="C127" s="16"/>
      <c r="D127" s="250"/>
      <c r="E127" s="250"/>
      <c r="F127" s="250"/>
      <c r="G127" s="250"/>
      <c r="H127" s="251"/>
    </row>
    <row r="128" spans="1:8">
      <c r="A128" s="303" t="s">
        <v>79</v>
      </c>
      <c r="B128" s="307">
        <v>31001</v>
      </c>
      <c r="C128" s="16" t="s">
        <v>224</v>
      </c>
      <c r="D128" s="291">
        <v>51661.4</v>
      </c>
      <c r="E128" s="293">
        <v>21818.7</v>
      </c>
      <c r="F128" s="291">
        <v>35899.5</v>
      </c>
      <c r="G128" s="291">
        <v>104519.1</v>
      </c>
      <c r="H128" s="291">
        <v>104520.1</v>
      </c>
    </row>
    <row r="129" spans="1:8">
      <c r="A129" s="304"/>
      <c r="B129" s="308"/>
      <c r="C129" s="114" t="s">
        <v>261</v>
      </c>
      <c r="D129" s="292"/>
      <c r="E129" s="284"/>
      <c r="F129" s="292"/>
      <c r="G129" s="292"/>
      <c r="H129" s="292"/>
    </row>
    <row r="130" spans="1:8">
      <c r="A130" s="304"/>
      <c r="B130" s="309"/>
      <c r="C130" s="16" t="s">
        <v>226</v>
      </c>
      <c r="D130" s="292"/>
      <c r="E130" s="284"/>
      <c r="F130" s="292"/>
      <c r="G130" s="292"/>
      <c r="H130" s="292"/>
    </row>
    <row r="131" spans="1:8">
      <c r="A131" s="304"/>
      <c r="B131" s="308"/>
      <c r="C131" s="114" t="s">
        <v>261</v>
      </c>
      <c r="D131" s="292"/>
      <c r="E131" s="284"/>
      <c r="F131" s="292"/>
      <c r="G131" s="292"/>
      <c r="H131" s="292"/>
    </row>
    <row r="132" spans="1:8">
      <c r="A132" s="304"/>
      <c r="B132" s="309"/>
      <c r="C132" s="16" t="s">
        <v>363</v>
      </c>
      <c r="D132" s="292"/>
      <c r="E132" s="284"/>
      <c r="F132" s="292"/>
      <c r="G132" s="292"/>
      <c r="H132" s="292"/>
    </row>
    <row r="133" spans="1:8">
      <c r="A133" s="286"/>
      <c r="B133" s="310"/>
      <c r="C133" s="114" t="s">
        <v>262</v>
      </c>
      <c r="D133" s="293"/>
      <c r="E133" s="284"/>
      <c r="F133" s="293"/>
      <c r="G133" s="293"/>
      <c r="H133" s="293"/>
    </row>
    <row r="134" spans="1:8">
      <c r="A134" s="286" t="s">
        <v>79</v>
      </c>
      <c r="B134" s="288">
        <v>31002</v>
      </c>
      <c r="C134" s="16" t="s">
        <v>224</v>
      </c>
      <c r="D134" s="291">
        <v>0</v>
      </c>
      <c r="E134" s="293">
        <v>300000</v>
      </c>
      <c r="F134" s="293">
        <v>2334000</v>
      </c>
      <c r="G134" s="293">
        <v>0</v>
      </c>
      <c r="H134" s="293">
        <v>0</v>
      </c>
    </row>
    <row r="135" spans="1:8">
      <c r="A135" s="287"/>
      <c r="B135" s="289"/>
      <c r="C135" s="114" t="s">
        <v>263</v>
      </c>
      <c r="D135" s="292"/>
      <c r="E135" s="284"/>
      <c r="F135" s="284"/>
      <c r="G135" s="284"/>
      <c r="H135" s="284"/>
    </row>
    <row r="136" spans="1:8">
      <c r="A136" s="287"/>
      <c r="B136" s="290"/>
      <c r="C136" s="16" t="s">
        <v>226</v>
      </c>
      <c r="D136" s="292"/>
      <c r="E136" s="284"/>
      <c r="F136" s="284"/>
      <c r="G136" s="284"/>
      <c r="H136" s="284"/>
    </row>
    <row r="137" spans="1:8">
      <c r="A137" s="287"/>
      <c r="B137" s="289"/>
      <c r="C137" s="114" t="s">
        <v>264</v>
      </c>
      <c r="D137" s="292"/>
      <c r="E137" s="284"/>
      <c r="F137" s="284"/>
      <c r="G137" s="284"/>
      <c r="H137" s="284"/>
    </row>
    <row r="138" spans="1:8">
      <c r="A138" s="287"/>
      <c r="B138" s="290"/>
      <c r="C138" s="16" t="s">
        <v>363</v>
      </c>
      <c r="D138" s="292"/>
      <c r="E138" s="284"/>
      <c r="F138" s="284"/>
      <c r="G138" s="284"/>
      <c r="H138" s="284"/>
    </row>
    <row r="139" spans="1:8">
      <c r="A139" s="287"/>
      <c r="B139" s="289"/>
      <c r="C139" s="114" t="s">
        <v>262</v>
      </c>
      <c r="D139" s="293"/>
      <c r="E139" s="284"/>
      <c r="F139" s="284"/>
      <c r="G139" s="284"/>
      <c r="H139" s="284"/>
    </row>
    <row r="140" spans="1:8">
      <c r="A140" s="30" t="s">
        <v>3</v>
      </c>
      <c r="B140" s="31"/>
      <c r="C140" s="16"/>
      <c r="D140" s="250"/>
      <c r="E140" s="250"/>
      <c r="F140" s="250"/>
      <c r="G140" s="250"/>
      <c r="H140" s="251"/>
    </row>
    <row r="141" spans="1:8">
      <c r="A141" s="315" t="s">
        <v>265</v>
      </c>
      <c r="B141" s="286"/>
      <c r="C141" s="114" t="s">
        <v>266</v>
      </c>
      <c r="D141" s="293">
        <f>+D149+D155+D161</f>
        <v>115648.83</v>
      </c>
      <c r="E141" s="293">
        <f t="shared" ref="E141:H141" si="2">+E149+E155+E161</f>
        <v>116524</v>
      </c>
      <c r="F141" s="293">
        <f t="shared" si="2"/>
        <v>285000.33</v>
      </c>
      <c r="G141" s="293">
        <f t="shared" si="2"/>
        <v>285000.33</v>
      </c>
      <c r="H141" s="293">
        <f t="shared" si="2"/>
        <v>285000.33</v>
      </c>
    </row>
    <row r="142" spans="1:8">
      <c r="A142" s="308"/>
      <c r="B142" s="287"/>
      <c r="C142" s="114" t="s">
        <v>267</v>
      </c>
      <c r="D142" s="284"/>
      <c r="E142" s="284"/>
      <c r="F142" s="284"/>
      <c r="G142" s="284"/>
      <c r="H142" s="284"/>
    </row>
    <row r="143" spans="1:8">
      <c r="A143" s="308"/>
      <c r="B143" s="287"/>
      <c r="C143" s="114" t="s">
        <v>249</v>
      </c>
      <c r="D143" s="284"/>
      <c r="E143" s="284"/>
      <c r="F143" s="284"/>
      <c r="G143" s="284"/>
      <c r="H143" s="284"/>
    </row>
    <row r="144" spans="1:8">
      <c r="A144" s="308"/>
      <c r="B144" s="287"/>
      <c r="C144" s="114" t="s">
        <v>268</v>
      </c>
      <c r="D144" s="284"/>
      <c r="E144" s="284"/>
      <c r="F144" s="284"/>
      <c r="G144" s="284"/>
      <c r="H144" s="284"/>
    </row>
    <row r="145" spans="1:8">
      <c r="A145" s="308"/>
      <c r="B145" s="287"/>
      <c r="C145" s="114" t="s">
        <v>251</v>
      </c>
      <c r="D145" s="284"/>
      <c r="E145" s="284"/>
      <c r="F145" s="284"/>
      <c r="G145" s="284"/>
      <c r="H145" s="284"/>
    </row>
    <row r="146" spans="1:8" ht="25.5">
      <c r="A146" s="310"/>
      <c r="B146" s="303"/>
      <c r="C146" s="114" t="s">
        <v>269</v>
      </c>
      <c r="D146" s="284"/>
      <c r="E146" s="284"/>
      <c r="F146" s="284"/>
      <c r="G146" s="284"/>
      <c r="H146" s="284"/>
    </row>
    <row r="147" spans="1:8" ht="15" customHeight="1">
      <c r="A147" s="33" t="s">
        <v>157</v>
      </c>
      <c r="B147" s="34"/>
      <c r="C147" s="16"/>
      <c r="D147" s="252"/>
      <c r="E147" s="252"/>
      <c r="F147" s="252"/>
      <c r="G147" s="252"/>
      <c r="H147" s="253"/>
    </row>
    <row r="148" spans="1:8">
      <c r="A148" s="36"/>
      <c r="B148" s="37" t="s">
        <v>361</v>
      </c>
      <c r="C148" s="16"/>
      <c r="D148" s="250"/>
      <c r="E148" s="250"/>
      <c r="F148" s="250"/>
      <c r="G148" s="250"/>
      <c r="H148" s="251"/>
    </row>
    <row r="149" spans="1:8">
      <c r="A149" s="303" t="s">
        <v>79</v>
      </c>
      <c r="B149" s="288">
        <v>11001</v>
      </c>
      <c r="C149" s="16" t="s">
        <v>224</v>
      </c>
      <c r="D149" s="291">
        <v>47934.6</v>
      </c>
      <c r="E149" s="291">
        <v>47940</v>
      </c>
      <c r="F149" s="291">
        <v>95880</v>
      </c>
      <c r="G149" s="291">
        <v>95880</v>
      </c>
      <c r="H149" s="291">
        <v>95880</v>
      </c>
    </row>
    <row r="150" spans="1:8">
      <c r="A150" s="304"/>
      <c r="B150" s="289"/>
      <c r="C150" s="114" t="s">
        <v>270</v>
      </c>
      <c r="D150" s="292"/>
      <c r="E150" s="292"/>
      <c r="F150" s="292"/>
      <c r="G150" s="292"/>
      <c r="H150" s="292"/>
    </row>
    <row r="151" spans="1:8">
      <c r="A151" s="304"/>
      <c r="B151" s="290"/>
      <c r="C151" s="16" t="s">
        <v>226</v>
      </c>
      <c r="D151" s="292"/>
      <c r="E151" s="292"/>
      <c r="F151" s="292"/>
      <c r="G151" s="292"/>
      <c r="H151" s="292"/>
    </row>
    <row r="152" spans="1:8" ht="38.25">
      <c r="A152" s="304"/>
      <c r="B152" s="289"/>
      <c r="C152" s="114" t="s">
        <v>271</v>
      </c>
      <c r="D152" s="292"/>
      <c r="E152" s="292"/>
      <c r="F152" s="292"/>
      <c r="G152" s="292"/>
      <c r="H152" s="292"/>
    </row>
    <row r="153" spans="1:8">
      <c r="A153" s="304"/>
      <c r="B153" s="290"/>
      <c r="C153" s="83" t="s">
        <v>363</v>
      </c>
      <c r="D153" s="292"/>
      <c r="E153" s="292"/>
      <c r="F153" s="292"/>
      <c r="G153" s="292"/>
      <c r="H153" s="292"/>
    </row>
    <row r="154" spans="1:8">
      <c r="A154" s="286"/>
      <c r="B154" s="289"/>
      <c r="C154" s="114" t="s">
        <v>228</v>
      </c>
      <c r="D154" s="293"/>
      <c r="E154" s="293"/>
      <c r="F154" s="293"/>
      <c r="G154" s="293"/>
      <c r="H154" s="293"/>
    </row>
    <row r="155" spans="1:8">
      <c r="A155" s="303" t="s">
        <v>79</v>
      </c>
      <c r="B155" s="288">
        <v>11002</v>
      </c>
      <c r="C155" s="83" t="s">
        <v>224</v>
      </c>
      <c r="D155" s="291">
        <v>19648.53</v>
      </c>
      <c r="E155" s="291">
        <v>20518.3</v>
      </c>
      <c r="F155" s="291">
        <v>29376.33</v>
      </c>
      <c r="G155" s="291">
        <v>29376.33</v>
      </c>
      <c r="H155" s="291">
        <v>29376.33</v>
      </c>
    </row>
    <row r="156" spans="1:8">
      <c r="A156" s="304"/>
      <c r="B156" s="289"/>
      <c r="C156" s="114" t="s">
        <v>272</v>
      </c>
      <c r="D156" s="292"/>
      <c r="E156" s="292"/>
      <c r="F156" s="292"/>
      <c r="G156" s="292"/>
      <c r="H156" s="292"/>
    </row>
    <row r="157" spans="1:8">
      <c r="A157" s="304"/>
      <c r="B157" s="290"/>
      <c r="C157" s="16" t="s">
        <v>226</v>
      </c>
      <c r="D157" s="292"/>
      <c r="E157" s="292"/>
      <c r="F157" s="292"/>
      <c r="G157" s="292"/>
      <c r="H157" s="292"/>
    </row>
    <row r="158" spans="1:8">
      <c r="A158" s="304"/>
      <c r="B158" s="289"/>
      <c r="C158" s="114" t="s">
        <v>273</v>
      </c>
      <c r="D158" s="292"/>
      <c r="E158" s="292"/>
      <c r="F158" s="292"/>
      <c r="G158" s="292"/>
      <c r="H158" s="292"/>
    </row>
    <row r="159" spans="1:8">
      <c r="A159" s="304"/>
      <c r="B159" s="290"/>
      <c r="C159" s="16" t="s">
        <v>363</v>
      </c>
      <c r="D159" s="292"/>
      <c r="E159" s="292"/>
      <c r="F159" s="292"/>
      <c r="G159" s="292"/>
      <c r="H159" s="292"/>
    </row>
    <row r="160" spans="1:8">
      <c r="A160" s="286"/>
      <c r="B160" s="289"/>
      <c r="C160" s="114" t="s">
        <v>228</v>
      </c>
      <c r="D160" s="293"/>
      <c r="E160" s="293"/>
      <c r="F160" s="293"/>
      <c r="G160" s="293"/>
      <c r="H160" s="293"/>
    </row>
    <row r="161" spans="1:8">
      <c r="A161" s="303" t="s">
        <v>79</v>
      </c>
      <c r="B161" s="288">
        <v>11003</v>
      </c>
      <c r="C161" s="16" t="s">
        <v>224</v>
      </c>
      <c r="D161" s="293">
        <v>48065.7</v>
      </c>
      <c r="E161" s="293">
        <v>48065.7</v>
      </c>
      <c r="F161" s="291">
        <v>159744</v>
      </c>
      <c r="G161" s="291">
        <v>159744</v>
      </c>
      <c r="H161" s="291">
        <v>159744</v>
      </c>
    </row>
    <row r="162" spans="1:8">
      <c r="A162" s="304"/>
      <c r="B162" s="289"/>
      <c r="C162" s="114" t="s">
        <v>274</v>
      </c>
      <c r="D162" s="284"/>
      <c r="E162" s="284"/>
      <c r="F162" s="292"/>
      <c r="G162" s="292"/>
      <c r="H162" s="292"/>
    </row>
    <row r="163" spans="1:8">
      <c r="A163" s="304"/>
      <c r="B163" s="290"/>
      <c r="C163" s="16" t="s">
        <v>226</v>
      </c>
      <c r="D163" s="284"/>
      <c r="E163" s="284"/>
      <c r="F163" s="292"/>
      <c r="G163" s="292"/>
      <c r="H163" s="292"/>
    </row>
    <row r="164" spans="1:8" ht="25.5">
      <c r="A164" s="304"/>
      <c r="B164" s="289"/>
      <c r="C164" s="114" t="s">
        <v>275</v>
      </c>
      <c r="D164" s="284"/>
      <c r="E164" s="284"/>
      <c r="F164" s="292"/>
      <c r="G164" s="292"/>
      <c r="H164" s="292"/>
    </row>
    <row r="165" spans="1:8">
      <c r="A165" s="304"/>
      <c r="B165" s="290"/>
      <c r="C165" s="16" t="s">
        <v>363</v>
      </c>
      <c r="D165" s="284"/>
      <c r="E165" s="284"/>
      <c r="F165" s="292"/>
      <c r="G165" s="292"/>
      <c r="H165" s="292"/>
    </row>
    <row r="166" spans="1:8">
      <c r="A166" s="286"/>
      <c r="B166" s="289"/>
      <c r="C166" s="114" t="s">
        <v>228</v>
      </c>
      <c r="D166" s="284"/>
      <c r="E166" s="284"/>
      <c r="F166" s="293"/>
      <c r="G166" s="293"/>
      <c r="H166" s="293"/>
    </row>
    <row r="167" spans="1:8">
      <c r="A167" s="30" t="s">
        <v>3</v>
      </c>
      <c r="B167" s="31"/>
      <c r="C167" s="16"/>
      <c r="D167" s="250"/>
      <c r="E167" s="250"/>
      <c r="F167" s="250"/>
      <c r="G167" s="250"/>
      <c r="H167" s="251"/>
    </row>
    <row r="168" spans="1:8">
      <c r="A168" s="315" t="s">
        <v>276</v>
      </c>
      <c r="B168" s="286"/>
      <c r="C168" s="114" t="s">
        <v>266</v>
      </c>
      <c r="D168" s="293">
        <f>+SUM(D176:D187)</f>
        <v>28023.4</v>
      </c>
      <c r="E168" s="293">
        <f>+SUM(E176:E187)</f>
        <v>30803.4</v>
      </c>
      <c r="F168" s="293">
        <f t="shared" ref="F168:H168" si="3">+SUM(F176:F187)</f>
        <v>105773.79999999999</v>
      </c>
      <c r="G168" s="293">
        <f t="shared" si="3"/>
        <v>105773.79999999999</v>
      </c>
      <c r="H168" s="293">
        <f t="shared" si="3"/>
        <v>105773.79999999999</v>
      </c>
    </row>
    <row r="169" spans="1:8">
      <c r="A169" s="308"/>
      <c r="B169" s="287"/>
      <c r="C169" s="114" t="s">
        <v>277</v>
      </c>
      <c r="D169" s="284"/>
      <c r="E169" s="284"/>
      <c r="F169" s="284"/>
      <c r="G169" s="284"/>
      <c r="H169" s="284"/>
    </row>
    <row r="170" spans="1:8">
      <c r="A170" s="308"/>
      <c r="B170" s="287"/>
      <c r="C170" s="114" t="s">
        <v>249</v>
      </c>
      <c r="D170" s="284"/>
      <c r="E170" s="284"/>
      <c r="F170" s="284"/>
      <c r="G170" s="284"/>
      <c r="H170" s="284"/>
    </row>
    <row r="171" spans="1:8" ht="25.5">
      <c r="A171" s="308"/>
      <c r="B171" s="287"/>
      <c r="C171" s="114" t="s">
        <v>278</v>
      </c>
      <c r="D171" s="284"/>
      <c r="E171" s="284"/>
      <c r="F171" s="284"/>
      <c r="G171" s="284"/>
      <c r="H171" s="284"/>
    </row>
    <row r="172" spans="1:8">
      <c r="A172" s="308"/>
      <c r="B172" s="287"/>
      <c r="C172" s="114" t="s">
        <v>251</v>
      </c>
      <c r="D172" s="284"/>
      <c r="E172" s="284"/>
      <c r="F172" s="284"/>
      <c r="G172" s="284"/>
      <c r="H172" s="284"/>
    </row>
    <row r="173" spans="1:8" ht="25.5">
      <c r="A173" s="310"/>
      <c r="B173" s="303"/>
      <c r="C173" s="114" t="s">
        <v>279</v>
      </c>
      <c r="D173" s="284"/>
      <c r="E173" s="284"/>
      <c r="F173" s="284"/>
      <c r="G173" s="284"/>
      <c r="H173" s="284"/>
    </row>
    <row r="174" spans="1:8" ht="15" customHeight="1">
      <c r="A174" s="33" t="s">
        <v>157</v>
      </c>
      <c r="B174" s="34"/>
      <c r="C174" s="35"/>
      <c r="D174" s="252"/>
      <c r="E174" s="252"/>
      <c r="F174" s="252"/>
      <c r="G174" s="252"/>
      <c r="H174" s="253"/>
    </row>
    <row r="175" spans="1:8">
      <c r="A175" s="36"/>
      <c r="B175" s="37" t="s">
        <v>361</v>
      </c>
      <c r="C175" s="35"/>
      <c r="D175" s="250"/>
      <c r="E175" s="250"/>
      <c r="F175" s="250"/>
      <c r="G175" s="250"/>
      <c r="H175" s="251"/>
    </row>
    <row r="176" spans="1:8">
      <c r="A176" s="303" t="s">
        <v>79</v>
      </c>
      <c r="B176" s="288">
        <v>11001</v>
      </c>
      <c r="C176" s="83" t="s">
        <v>224</v>
      </c>
      <c r="D176" s="293">
        <v>14123.4</v>
      </c>
      <c r="E176" s="293">
        <v>14123.4</v>
      </c>
      <c r="F176" s="293">
        <v>14123.4</v>
      </c>
      <c r="G176" s="293">
        <v>14123.4</v>
      </c>
      <c r="H176" s="293">
        <v>14123.4</v>
      </c>
    </row>
    <row r="177" spans="1:8">
      <c r="A177" s="304"/>
      <c r="B177" s="289"/>
      <c r="C177" s="114" t="s">
        <v>280</v>
      </c>
      <c r="D177" s="284"/>
      <c r="E177" s="284"/>
      <c r="F177" s="284"/>
      <c r="G177" s="284"/>
      <c r="H177" s="284"/>
    </row>
    <row r="178" spans="1:8">
      <c r="A178" s="304"/>
      <c r="B178" s="290"/>
      <c r="C178" s="83" t="s">
        <v>226</v>
      </c>
      <c r="D178" s="284"/>
      <c r="E178" s="284"/>
      <c r="F178" s="284"/>
      <c r="G178" s="284"/>
      <c r="H178" s="284"/>
    </row>
    <row r="179" spans="1:8" ht="25.5">
      <c r="A179" s="304"/>
      <c r="B179" s="289"/>
      <c r="C179" s="114" t="s">
        <v>281</v>
      </c>
      <c r="D179" s="284"/>
      <c r="E179" s="284"/>
      <c r="F179" s="284"/>
      <c r="G179" s="284"/>
      <c r="H179" s="284"/>
    </row>
    <row r="180" spans="1:8">
      <c r="A180" s="304"/>
      <c r="B180" s="290"/>
      <c r="C180" s="83" t="s">
        <v>363</v>
      </c>
      <c r="D180" s="284"/>
      <c r="E180" s="284"/>
      <c r="F180" s="284"/>
      <c r="G180" s="284"/>
      <c r="H180" s="284"/>
    </row>
    <row r="181" spans="1:8">
      <c r="A181" s="286"/>
      <c r="B181" s="289"/>
      <c r="C181" s="114" t="s">
        <v>228</v>
      </c>
      <c r="D181" s="284"/>
      <c r="E181" s="284"/>
      <c r="F181" s="284"/>
      <c r="G181" s="284"/>
      <c r="H181" s="284"/>
    </row>
    <row r="182" spans="1:8">
      <c r="A182" s="303" t="s">
        <v>79</v>
      </c>
      <c r="B182" s="288">
        <v>11002</v>
      </c>
      <c r="C182" s="83" t="s">
        <v>224</v>
      </c>
      <c r="D182" s="297">
        <v>13900</v>
      </c>
      <c r="E182" s="297">
        <v>16680</v>
      </c>
      <c r="F182" s="297">
        <v>91650.4</v>
      </c>
      <c r="G182" s="297">
        <v>91650.4</v>
      </c>
      <c r="H182" s="297">
        <v>91650.4</v>
      </c>
    </row>
    <row r="183" spans="1:8">
      <c r="A183" s="304"/>
      <c r="B183" s="289"/>
      <c r="C183" s="114" t="s">
        <v>282</v>
      </c>
      <c r="D183" s="298"/>
      <c r="E183" s="298"/>
      <c r="F183" s="298"/>
      <c r="G183" s="298"/>
      <c r="H183" s="298"/>
    </row>
    <row r="184" spans="1:8">
      <c r="A184" s="304"/>
      <c r="B184" s="290"/>
      <c r="C184" s="83" t="s">
        <v>226</v>
      </c>
      <c r="D184" s="298"/>
      <c r="E184" s="298"/>
      <c r="F184" s="298"/>
      <c r="G184" s="298"/>
      <c r="H184" s="298"/>
    </row>
    <row r="185" spans="1:8" ht="25.5">
      <c r="A185" s="304"/>
      <c r="B185" s="289"/>
      <c r="C185" s="114" t="s">
        <v>283</v>
      </c>
      <c r="D185" s="298"/>
      <c r="E185" s="298"/>
      <c r="F185" s="298"/>
      <c r="G185" s="298"/>
      <c r="H185" s="298"/>
    </row>
    <row r="186" spans="1:8">
      <c r="A186" s="304"/>
      <c r="B186" s="290"/>
      <c r="C186" s="83" t="s">
        <v>363</v>
      </c>
      <c r="D186" s="298"/>
      <c r="E186" s="298"/>
      <c r="F186" s="298"/>
      <c r="G186" s="298"/>
      <c r="H186" s="298"/>
    </row>
    <row r="187" spans="1:8">
      <c r="A187" s="286"/>
      <c r="B187" s="289"/>
      <c r="C187" s="114" t="s">
        <v>228</v>
      </c>
      <c r="D187" s="299"/>
      <c r="E187" s="299"/>
      <c r="F187" s="299"/>
      <c r="G187" s="299"/>
      <c r="H187" s="299"/>
    </row>
    <row r="188" spans="1:8">
      <c r="A188" s="30" t="s">
        <v>3</v>
      </c>
      <c r="B188" s="31"/>
      <c r="C188" s="35"/>
      <c r="D188" s="250"/>
      <c r="E188" s="250"/>
      <c r="F188" s="250"/>
      <c r="G188" s="250"/>
      <c r="H188" s="251"/>
    </row>
    <row r="189" spans="1:8">
      <c r="A189" s="315" t="s">
        <v>284</v>
      </c>
      <c r="B189" s="286"/>
      <c r="C189" s="114" t="s">
        <v>266</v>
      </c>
      <c r="D189" s="293">
        <f>+SUM(D197:D221)</f>
        <v>25557.200000000001</v>
      </c>
      <c r="E189" s="293">
        <f>+SUM(E197:E221)</f>
        <v>627883.19999999995</v>
      </c>
      <c r="F189" s="293">
        <f>+SUM(F197:F221)</f>
        <v>1550902.2999999998</v>
      </c>
      <c r="G189" s="293">
        <f>+SUM(G197:G221)</f>
        <v>1522889.9</v>
      </c>
      <c r="H189" s="293">
        <f>+SUM(H197:H221)</f>
        <v>778944.9</v>
      </c>
    </row>
    <row r="190" spans="1:8">
      <c r="A190" s="308"/>
      <c r="B190" s="287"/>
      <c r="C190" s="114" t="s">
        <v>285</v>
      </c>
      <c r="D190" s="284"/>
      <c r="E190" s="284"/>
      <c r="F190" s="284"/>
      <c r="G190" s="284"/>
      <c r="H190" s="284"/>
    </row>
    <row r="191" spans="1:8">
      <c r="A191" s="308"/>
      <c r="B191" s="287"/>
      <c r="C191" s="114" t="s">
        <v>249</v>
      </c>
      <c r="D191" s="284"/>
      <c r="E191" s="284"/>
      <c r="F191" s="284"/>
      <c r="G191" s="284"/>
      <c r="H191" s="284"/>
    </row>
    <row r="192" spans="1:8">
      <c r="A192" s="308"/>
      <c r="B192" s="287"/>
      <c r="C192" s="114" t="s">
        <v>286</v>
      </c>
      <c r="D192" s="284"/>
      <c r="E192" s="284"/>
      <c r="F192" s="284"/>
      <c r="G192" s="284"/>
      <c r="H192" s="284"/>
    </row>
    <row r="193" spans="1:8">
      <c r="A193" s="308"/>
      <c r="B193" s="287"/>
      <c r="C193" s="114" t="s">
        <v>251</v>
      </c>
      <c r="D193" s="284"/>
      <c r="E193" s="284"/>
      <c r="F193" s="284"/>
      <c r="G193" s="284"/>
      <c r="H193" s="284"/>
    </row>
    <row r="194" spans="1:8">
      <c r="A194" s="310"/>
      <c r="B194" s="303"/>
      <c r="C194" s="114" t="s">
        <v>287</v>
      </c>
      <c r="D194" s="284"/>
      <c r="E194" s="284"/>
      <c r="F194" s="284"/>
      <c r="G194" s="284"/>
      <c r="H194" s="284"/>
    </row>
    <row r="195" spans="1:8" ht="15" customHeight="1">
      <c r="A195" s="33" t="s">
        <v>157</v>
      </c>
      <c r="B195" s="34"/>
      <c r="C195" s="35"/>
      <c r="D195" s="252"/>
      <c r="E195" s="252"/>
      <c r="F195" s="252"/>
      <c r="G195" s="252"/>
      <c r="H195" s="253"/>
    </row>
    <row r="196" spans="1:8">
      <c r="A196" s="36"/>
      <c r="B196" s="37" t="s">
        <v>361</v>
      </c>
      <c r="C196" s="35"/>
      <c r="D196" s="250"/>
      <c r="E196" s="250"/>
      <c r="F196" s="250"/>
      <c r="G196" s="250"/>
      <c r="H196" s="251"/>
    </row>
    <row r="197" spans="1:8">
      <c r="A197" s="303" t="s">
        <v>79</v>
      </c>
      <c r="B197" s="288">
        <v>11003</v>
      </c>
      <c r="C197" s="83" t="s">
        <v>224</v>
      </c>
      <c r="D197" s="291">
        <v>25557.200000000001</v>
      </c>
      <c r="E197" s="293">
        <v>35000</v>
      </c>
      <c r="F197" s="293">
        <v>35000</v>
      </c>
      <c r="G197" s="293">
        <v>35000</v>
      </c>
      <c r="H197" s="293">
        <v>35000</v>
      </c>
    </row>
    <row r="198" spans="1:8" ht="25.5">
      <c r="A198" s="304"/>
      <c r="B198" s="289"/>
      <c r="C198" s="114" t="s">
        <v>288</v>
      </c>
      <c r="D198" s="292"/>
      <c r="E198" s="284"/>
      <c r="F198" s="284"/>
      <c r="G198" s="284"/>
      <c r="H198" s="284"/>
    </row>
    <row r="199" spans="1:8">
      <c r="A199" s="304"/>
      <c r="B199" s="290"/>
      <c r="C199" s="83" t="s">
        <v>226</v>
      </c>
      <c r="D199" s="292"/>
      <c r="E199" s="284"/>
      <c r="F199" s="284"/>
      <c r="G199" s="284"/>
      <c r="H199" s="284"/>
    </row>
    <row r="200" spans="1:8" ht="25.5">
      <c r="A200" s="304"/>
      <c r="B200" s="289"/>
      <c r="C200" s="114" t="s">
        <v>289</v>
      </c>
      <c r="D200" s="292"/>
      <c r="E200" s="284"/>
      <c r="F200" s="284"/>
      <c r="G200" s="284"/>
      <c r="H200" s="284"/>
    </row>
    <row r="201" spans="1:8">
      <c r="A201" s="304"/>
      <c r="B201" s="290"/>
      <c r="C201" s="83" t="s">
        <v>363</v>
      </c>
      <c r="D201" s="292"/>
      <c r="E201" s="284"/>
      <c r="F201" s="284"/>
      <c r="G201" s="284"/>
      <c r="H201" s="284"/>
    </row>
    <row r="202" spans="1:8">
      <c r="A202" s="286"/>
      <c r="B202" s="289"/>
      <c r="C202" s="114" t="s">
        <v>228</v>
      </c>
      <c r="D202" s="293"/>
      <c r="E202" s="284"/>
      <c r="F202" s="284"/>
      <c r="G202" s="284"/>
      <c r="H202" s="284"/>
    </row>
    <row r="203" spans="1:8">
      <c r="A203" s="303" t="s">
        <v>79</v>
      </c>
      <c r="B203" s="288">
        <v>11004</v>
      </c>
      <c r="C203" s="83" t="s">
        <v>224</v>
      </c>
      <c r="D203" s="291">
        <v>0</v>
      </c>
      <c r="E203" s="291">
        <v>216381</v>
      </c>
      <c r="F203" s="291">
        <v>441444.9</v>
      </c>
      <c r="G203" s="291">
        <v>441444.9</v>
      </c>
      <c r="H203" s="291">
        <v>220722.5</v>
      </c>
    </row>
    <row r="204" spans="1:8" ht="25.5">
      <c r="A204" s="304"/>
      <c r="B204" s="289"/>
      <c r="C204" s="114" t="s">
        <v>290</v>
      </c>
      <c r="D204" s="292"/>
      <c r="E204" s="292"/>
      <c r="F204" s="292"/>
      <c r="G204" s="292"/>
      <c r="H204" s="292"/>
    </row>
    <row r="205" spans="1:8">
      <c r="A205" s="304"/>
      <c r="B205" s="290"/>
      <c r="C205" s="83" t="s">
        <v>226</v>
      </c>
      <c r="D205" s="292"/>
      <c r="E205" s="292"/>
      <c r="F205" s="292"/>
      <c r="G205" s="292"/>
      <c r="H205" s="292"/>
    </row>
    <row r="206" spans="1:8" ht="25.5">
      <c r="A206" s="304"/>
      <c r="B206" s="289"/>
      <c r="C206" s="114" t="s">
        <v>291</v>
      </c>
      <c r="D206" s="292"/>
      <c r="E206" s="292"/>
      <c r="F206" s="292"/>
      <c r="G206" s="292"/>
      <c r="H206" s="292"/>
    </row>
    <row r="207" spans="1:8">
      <c r="A207" s="304"/>
      <c r="B207" s="290"/>
      <c r="C207" s="83" t="s">
        <v>363</v>
      </c>
      <c r="D207" s="292"/>
      <c r="E207" s="292"/>
      <c r="F207" s="292"/>
      <c r="G207" s="292"/>
      <c r="H207" s="292"/>
    </row>
    <row r="208" spans="1:8">
      <c r="A208" s="286"/>
      <c r="B208" s="289"/>
      <c r="C208" s="114" t="s">
        <v>228</v>
      </c>
      <c r="D208" s="293"/>
      <c r="E208" s="293"/>
      <c r="F208" s="293"/>
      <c r="G208" s="293"/>
      <c r="H208" s="293"/>
    </row>
    <row r="209" spans="1:8">
      <c r="A209" s="303" t="s">
        <v>79</v>
      </c>
      <c r="B209" s="288">
        <v>12003</v>
      </c>
      <c r="C209" s="83" t="s">
        <v>224</v>
      </c>
      <c r="D209" s="291">
        <v>0</v>
      </c>
      <c r="E209" s="293">
        <v>255008.3</v>
      </c>
      <c r="F209" s="291">
        <v>1046445</v>
      </c>
      <c r="G209" s="291">
        <v>1046445</v>
      </c>
      <c r="H209" s="291">
        <v>523222.4</v>
      </c>
    </row>
    <row r="210" spans="1:8" ht="25.5">
      <c r="A210" s="304"/>
      <c r="B210" s="289"/>
      <c r="C210" s="114" t="s">
        <v>292</v>
      </c>
      <c r="D210" s="292"/>
      <c r="E210" s="284"/>
      <c r="F210" s="292"/>
      <c r="G210" s="292"/>
      <c r="H210" s="292"/>
    </row>
    <row r="211" spans="1:8">
      <c r="A211" s="304"/>
      <c r="B211" s="290"/>
      <c r="C211" s="83" t="s">
        <v>226</v>
      </c>
      <c r="D211" s="292"/>
      <c r="E211" s="284"/>
      <c r="F211" s="292"/>
      <c r="G211" s="292"/>
      <c r="H211" s="292"/>
    </row>
    <row r="212" spans="1:8">
      <c r="A212" s="304"/>
      <c r="B212" s="289"/>
      <c r="C212" s="114" t="s">
        <v>293</v>
      </c>
      <c r="D212" s="292"/>
      <c r="E212" s="284"/>
      <c r="F212" s="292"/>
      <c r="G212" s="292"/>
      <c r="H212" s="292"/>
    </row>
    <row r="213" spans="1:8">
      <c r="A213" s="304"/>
      <c r="B213" s="290"/>
      <c r="C213" s="83" t="s">
        <v>363</v>
      </c>
      <c r="D213" s="292"/>
      <c r="E213" s="284"/>
      <c r="F213" s="292"/>
      <c r="G213" s="292"/>
      <c r="H213" s="292"/>
    </row>
    <row r="214" spans="1:8">
      <c r="A214" s="286"/>
      <c r="B214" s="289"/>
      <c r="C214" s="114" t="s">
        <v>192</v>
      </c>
      <c r="D214" s="293"/>
      <c r="E214" s="284"/>
      <c r="F214" s="293"/>
      <c r="G214" s="293"/>
      <c r="H214" s="293"/>
    </row>
    <row r="215" spans="1:8">
      <c r="A215" s="36"/>
      <c r="B215" s="37" t="s">
        <v>362</v>
      </c>
      <c r="C215" s="31"/>
      <c r="D215" s="250"/>
      <c r="E215" s="250"/>
      <c r="F215" s="250"/>
      <c r="G215" s="250"/>
      <c r="H215" s="251"/>
    </row>
    <row r="216" spans="1:8">
      <c r="A216" s="303" t="s">
        <v>79</v>
      </c>
      <c r="B216" s="288">
        <v>31001</v>
      </c>
      <c r="C216" s="83" t="s">
        <v>224</v>
      </c>
      <c r="D216" s="291">
        <v>0</v>
      </c>
      <c r="E216" s="293">
        <v>121493.9</v>
      </c>
      <c r="F216" s="291">
        <v>28012.400000000001</v>
      </c>
      <c r="G216" s="291">
        <v>0</v>
      </c>
      <c r="H216" s="291">
        <v>0</v>
      </c>
    </row>
    <row r="217" spans="1:8" ht="25.5">
      <c r="A217" s="304"/>
      <c r="B217" s="289"/>
      <c r="C217" s="114" t="s">
        <v>294</v>
      </c>
      <c r="D217" s="292"/>
      <c r="E217" s="284"/>
      <c r="F217" s="292"/>
      <c r="G217" s="292"/>
      <c r="H217" s="292"/>
    </row>
    <row r="218" spans="1:8">
      <c r="A218" s="304"/>
      <c r="B218" s="290"/>
      <c r="C218" s="83" t="s">
        <v>226</v>
      </c>
      <c r="D218" s="292"/>
      <c r="E218" s="284"/>
      <c r="F218" s="292"/>
      <c r="G218" s="292"/>
      <c r="H218" s="292"/>
    </row>
    <row r="219" spans="1:8">
      <c r="A219" s="304"/>
      <c r="B219" s="289"/>
      <c r="C219" s="114" t="s">
        <v>295</v>
      </c>
      <c r="D219" s="292"/>
      <c r="E219" s="284"/>
      <c r="F219" s="292"/>
      <c r="G219" s="292"/>
      <c r="H219" s="292"/>
    </row>
    <row r="220" spans="1:8">
      <c r="A220" s="304"/>
      <c r="B220" s="290"/>
      <c r="C220" s="83" t="s">
        <v>363</v>
      </c>
      <c r="D220" s="292"/>
      <c r="E220" s="284"/>
      <c r="F220" s="292"/>
      <c r="G220" s="292"/>
      <c r="H220" s="292"/>
    </row>
    <row r="221" spans="1:8">
      <c r="A221" s="286"/>
      <c r="B221" s="289"/>
      <c r="C221" s="114" t="s">
        <v>262</v>
      </c>
      <c r="D221" s="293"/>
      <c r="E221" s="284"/>
      <c r="F221" s="293"/>
      <c r="G221" s="293"/>
      <c r="H221" s="293"/>
    </row>
    <row r="222" spans="1:8">
      <c r="A222" s="30" t="s">
        <v>3</v>
      </c>
      <c r="B222" s="31"/>
      <c r="C222" s="35"/>
      <c r="D222" s="250"/>
      <c r="E222" s="250"/>
      <c r="F222" s="250"/>
      <c r="G222" s="250"/>
      <c r="H222" s="251"/>
    </row>
    <row r="223" spans="1:8">
      <c r="A223" s="315" t="s">
        <v>296</v>
      </c>
      <c r="B223" s="286"/>
      <c r="C223" s="114" t="s">
        <v>266</v>
      </c>
      <c r="D223" s="293">
        <f>+SUM(D231:D248)</f>
        <v>4311791.18</v>
      </c>
      <c r="E223" s="293">
        <f>+SUM(E231:E248)</f>
        <v>9967192.5</v>
      </c>
      <c r="F223" s="293">
        <f t="shared" ref="F223:H223" si="4">+SUM(F231:F248)</f>
        <v>23053708.600000001</v>
      </c>
      <c r="G223" s="293">
        <f t="shared" si="4"/>
        <v>28137933.799999997</v>
      </c>
      <c r="H223" s="293">
        <f t="shared" si="4"/>
        <v>29494333.100000001</v>
      </c>
    </row>
    <row r="224" spans="1:8">
      <c r="A224" s="308"/>
      <c r="B224" s="287"/>
      <c r="C224" s="114" t="s">
        <v>297</v>
      </c>
      <c r="D224" s="284"/>
      <c r="E224" s="284"/>
      <c r="F224" s="284"/>
      <c r="G224" s="284"/>
      <c r="H224" s="284"/>
    </row>
    <row r="225" spans="1:8">
      <c r="A225" s="308"/>
      <c r="B225" s="287"/>
      <c r="C225" s="114" t="s">
        <v>249</v>
      </c>
      <c r="D225" s="284"/>
      <c r="E225" s="284"/>
      <c r="F225" s="284"/>
      <c r="G225" s="284"/>
      <c r="H225" s="284"/>
    </row>
    <row r="226" spans="1:8" ht="25.5">
      <c r="A226" s="308"/>
      <c r="B226" s="287"/>
      <c r="C226" s="114" t="s">
        <v>298</v>
      </c>
      <c r="D226" s="284"/>
      <c r="E226" s="284"/>
      <c r="F226" s="284"/>
      <c r="G226" s="284"/>
      <c r="H226" s="284"/>
    </row>
    <row r="227" spans="1:8">
      <c r="A227" s="308"/>
      <c r="B227" s="287"/>
      <c r="C227" s="114" t="s">
        <v>251</v>
      </c>
      <c r="D227" s="284"/>
      <c r="E227" s="284"/>
      <c r="F227" s="284"/>
      <c r="G227" s="284"/>
      <c r="H227" s="284"/>
    </row>
    <row r="228" spans="1:8">
      <c r="A228" s="310"/>
      <c r="B228" s="303"/>
      <c r="C228" s="114" t="s">
        <v>299</v>
      </c>
      <c r="D228" s="284"/>
      <c r="E228" s="284"/>
      <c r="F228" s="284"/>
      <c r="G228" s="284"/>
      <c r="H228" s="284"/>
    </row>
    <row r="229" spans="1:8" ht="15" customHeight="1">
      <c r="A229" s="33" t="s">
        <v>157</v>
      </c>
      <c r="B229" s="34"/>
      <c r="C229" s="35"/>
      <c r="D229" s="252"/>
      <c r="E229" s="252"/>
      <c r="F229" s="252"/>
      <c r="G229" s="252"/>
      <c r="H229" s="253"/>
    </row>
    <row r="230" spans="1:8">
      <c r="A230" s="36"/>
      <c r="B230" s="37" t="s">
        <v>361</v>
      </c>
      <c r="C230" s="35"/>
      <c r="D230" s="250"/>
      <c r="E230" s="250"/>
      <c r="F230" s="250"/>
      <c r="G230" s="250"/>
      <c r="H230" s="251"/>
    </row>
    <row r="231" spans="1:8">
      <c r="A231" s="303" t="s">
        <v>79</v>
      </c>
      <c r="B231" s="288">
        <v>11001</v>
      </c>
      <c r="C231" s="83" t="s">
        <v>224</v>
      </c>
      <c r="D231" s="288">
        <v>0</v>
      </c>
      <c r="E231" s="302">
        <v>160092.5</v>
      </c>
      <c r="F231" s="300">
        <v>4487000</v>
      </c>
      <c r="G231" s="300">
        <v>4914184.4000000004</v>
      </c>
      <c r="H231" s="300">
        <v>5716684.4000000004</v>
      </c>
    </row>
    <row r="232" spans="1:8">
      <c r="A232" s="304"/>
      <c r="B232" s="289"/>
      <c r="C232" s="114" t="s">
        <v>300</v>
      </c>
      <c r="D232" s="290"/>
      <c r="E232" s="296"/>
      <c r="F232" s="301"/>
      <c r="G232" s="301"/>
      <c r="H232" s="301"/>
    </row>
    <row r="233" spans="1:8">
      <c r="A233" s="304"/>
      <c r="B233" s="290"/>
      <c r="C233" s="83" t="s">
        <v>226</v>
      </c>
      <c r="D233" s="290"/>
      <c r="E233" s="296"/>
      <c r="F233" s="301"/>
      <c r="G233" s="301"/>
      <c r="H233" s="301"/>
    </row>
    <row r="234" spans="1:8">
      <c r="A234" s="304"/>
      <c r="B234" s="289"/>
      <c r="C234" s="114" t="s">
        <v>301</v>
      </c>
      <c r="D234" s="290"/>
      <c r="E234" s="296"/>
      <c r="F234" s="301"/>
      <c r="G234" s="301"/>
      <c r="H234" s="301"/>
    </row>
    <row r="235" spans="1:8">
      <c r="A235" s="304"/>
      <c r="B235" s="290"/>
      <c r="C235" s="83" t="s">
        <v>363</v>
      </c>
      <c r="D235" s="290"/>
      <c r="E235" s="296"/>
      <c r="F235" s="301"/>
      <c r="G235" s="301"/>
      <c r="H235" s="301"/>
    </row>
    <row r="236" spans="1:8">
      <c r="A236" s="286"/>
      <c r="B236" s="289"/>
      <c r="C236" s="114" t="s">
        <v>228</v>
      </c>
      <c r="D236" s="290"/>
      <c r="E236" s="296"/>
      <c r="F236" s="302"/>
      <c r="G236" s="302"/>
      <c r="H236" s="302"/>
    </row>
    <row r="237" spans="1:8">
      <c r="A237" s="303" t="s">
        <v>79</v>
      </c>
      <c r="B237" s="288">
        <v>11002</v>
      </c>
      <c r="C237" s="83" t="s">
        <v>224</v>
      </c>
      <c r="D237" s="290">
        <v>0</v>
      </c>
      <c r="E237" s="296">
        <v>1573200</v>
      </c>
      <c r="F237" s="296">
        <v>2223360</v>
      </c>
      <c r="G237" s="296">
        <v>2448000</v>
      </c>
      <c r="H237" s="296">
        <v>2640000</v>
      </c>
    </row>
    <row r="238" spans="1:8">
      <c r="A238" s="304"/>
      <c r="B238" s="289"/>
      <c r="C238" s="114" t="s">
        <v>302</v>
      </c>
      <c r="D238" s="290"/>
      <c r="E238" s="296"/>
      <c r="F238" s="296"/>
      <c r="G238" s="296"/>
      <c r="H238" s="296"/>
    </row>
    <row r="239" spans="1:8">
      <c r="A239" s="304"/>
      <c r="B239" s="290"/>
      <c r="C239" s="83" t="s">
        <v>226</v>
      </c>
      <c r="D239" s="290"/>
      <c r="E239" s="296"/>
      <c r="F239" s="296"/>
      <c r="G239" s="296"/>
      <c r="H239" s="296"/>
    </row>
    <row r="240" spans="1:8" ht="25.5">
      <c r="A240" s="304"/>
      <c r="B240" s="289"/>
      <c r="C240" s="114" t="s">
        <v>303</v>
      </c>
      <c r="D240" s="290"/>
      <c r="E240" s="296"/>
      <c r="F240" s="296"/>
      <c r="G240" s="296"/>
      <c r="H240" s="296"/>
    </row>
    <row r="241" spans="1:8">
      <c r="A241" s="304"/>
      <c r="B241" s="290"/>
      <c r="C241" s="83" t="s">
        <v>363</v>
      </c>
      <c r="D241" s="290"/>
      <c r="E241" s="296"/>
      <c r="F241" s="296"/>
      <c r="G241" s="296"/>
      <c r="H241" s="296"/>
    </row>
    <row r="242" spans="1:8">
      <c r="A242" s="286"/>
      <c r="B242" s="289"/>
      <c r="C242" s="114" t="s">
        <v>228</v>
      </c>
      <c r="D242" s="290"/>
      <c r="E242" s="296"/>
      <c r="F242" s="296"/>
      <c r="G242" s="296"/>
      <c r="H242" s="296"/>
    </row>
    <row r="243" spans="1:8">
      <c r="A243" s="303" t="s">
        <v>79</v>
      </c>
      <c r="B243" s="288" t="s">
        <v>1115</v>
      </c>
      <c r="C243" s="83" t="s">
        <v>224</v>
      </c>
      <c r="D243" s="296">
        <v>4311791.18</v>
      </c>
      <c r="E243" s="296">
        <v>8233900</v>
      </c>
      <c r="F243" s="296">
        <v>16343348.6</v>
      </c>
      <c r="G243" s="296">
        <v>20775749.399999999</v>
      </c>
      <c r="H243" s="296">
        <v>21137648.699999999</v>
      </c>
    </row>
    <row r="244" spans="1:8">
      <c r="A244" s="304"/>
      <c r="B244" s="289"/>
      <c r="C244" s="114" t="s">
        <v>304</v>
      </c>
      <c r="D244" s="296"/>
      <c r="E244" s="296"/>
      <c r="F244" s="296"/>
      <c r="G244" s="296"/>
      <c r="H244" s="296"/>
    </row>
    <row r="245" spans="1:8">
      <c r="A245" s="304"/>
      <c r="B245" s="290"/>
      <c r="C245" s="83" t="s">
        <v>226</v>
      </c>
      <c r="D245" s="296"/>
      <c r="E245" s="296"/>
      <c r="F245" s="296"/>
      <c r="G245" s="296"/>
      <c r="H245" s="296"/>
    </row>
    <row r="246" spans="1:8" ht="25.5">
      <c r="A246" s="304"/>
      <c r="B246" s="289"/>
      <c r="C246" s="114" t="s">
        <v>305</v>
      </c>
      <c r="D246" s="296"/>
      <c r="E246" s="296"/>
      <c r="F246" s="296"/>
      <c r="G246" s="296"/>
      <c r="H246" s="296"/>
    </row>
    <row r="247" spans="1:8">
      <c r="A247" s="304"/>
      <c r="B247" s="290"/>
      <c r="C247" s="83" t="s">
        <v>363</v>
      </c>
      <c r="D247" s="296"/>
      <c r="E247" s="296"/>
      <c r="F247" s="296"/>
      <c r="G247" s="296"/>
      <c r="H247" s="296"/>
    </row>
    <row r="248" spans="1:8">
      <c r="A248" s="286"/>
      <c r="B248" s="289"/>
      <c r="C248" s="114" t="s">
        <v>192</v>
      </c>
      <c r="D248" s="296"/>
      <c r="E248" s="296"/>
      <c r="F248" s="296"/>
      <c r="G248" s="296"/>
      <c r="H248" s="296"/>
    </row>
    <row r="249" spans="1:8">
      <c r="A249" s="30" t="s">
        <v>3</v>
      </c>
      <c r="B249" s="31"/>
      <c r="C249" s="35"/>
      <c r="D249" s="250"/>
      <c r="E249" s="250"/>
      <c r="F249" s="250"/>
      <c r="G249" s="250"/>
      <c r="H249" s="251"/>
    </row>
    <row r="250" spans="1:8">
      <c r="A250" s="315" t="s">
        <v>306</v>
      </c>
      <c r="B250" s="286"/>
      <c r="C250" s="114" t="s">
        <v>266</v>
      </c>
      <c r="D250" s="293">
        <f>+SUM(D258:D269)</f>
        <v>1816283.1300000001</v>
      </c>
      <c r="E250" s="293">
        <f t="shared" ref="E250:H250" si="5">+SUM(E258:E269)</f>
        <v>1837174.5</v>
      </c>
      <c r="F250" s="293">
        <f t="shared" si="5"/>
        <v>2004490.94</v>
      </c>
      <c r="G250" s="293">
        <f t="shared" si="5"/>
        <v>2000090.94</v>
      </c>
      <c r="H250" s="293">
        <f t="shared" si="5"/>
        <v>2004490.94</v>
      </c>
    </row>
    <row r="251" spans="1:8">
      <c r="A251" s="308"/>
      <c r="B251" s="287"/>
      <c r="C251" s="114" t="s">
        <v>307</v>
      </c>
      <c r="D251" s="284"/>
      <c r="E251" s="284"/>
      <c r="F251" s="284"/>
      <c r="G251" s="284"/>
      <c r="H251" s="284"/>
    </row>
    <row r="252" spans="1:8">
      <c r="A252" s="308"/>
      <c r="B252" s="287"/>
      <c r="C252" s="114" t="s">
        <v>249</v>
      </c>
      <c r="D252" s="284"/>
      <c r="E252" s="284"/>
      <c r="F252" s="284"/>
      <c r="G252" s="284"/>
      <c r="H252" s="284"/>
    </row>
    <row r="253" spans="1:8">
      <c r="A253" s="308"/>
      <c r="B253" s="287"/>
      <c r="C253" s="114" t="s">
        <v>308</v>
      </c>
      <c r="D253" s="284"/>
      <c r="E253" s="284"/>
      <c r="F253" s="284"/>
      <c r="G253" s="284"/>
      <c r="H253" s="284"/>
    </row>
    <row r="254" spans="1:8">
      <c r="A254" s="308"/>
      <c r="B254" s="287"/>
      <c r="C254" s="114" t="s">
        <v>251</v>
      </c>
      <c r="D254" s="284"/>
      <c r="E254" s="284"/>
      <c r="F254" s="284"/>
      <c r="G254" s="284"/>
      <c r="H254" s="284"/>
    </row>
    <row r="255" spans="1:8">
      <c r="A255" s="310"/>
      <c r="B255" s="303"/>
      <c r="C255" s="114" t="s">
        <v>309</v>
      </c>
      <c r="D255" s="284"/>
      <c r="E255" s="284"/>
      <c r="F255" s="284"/>
      <c r="G255" s="284"/>
      <c r="H255" s="284"/>
    </row>
    <row r="256" spans="1:8" ht="15" customHeight="1">
      <c r="A256" s="33" t="s">
        <v>157</v>
      </c>
      <c r="B256" s="34"/>
      <c r="C256" s="35"/>
      <c r="D256" s="252"/>
      <c r="E256" s="252"/>
      <c r="F256" s="252"/>
      <c r="G256" s="252"/>
      <c r="H256" s="253"/>
    </row>
    <row r="257" spans="1:8">
      <c r="A257" s="36"/>
      <c r="B257" s="37" t="s">
        <v>361</v>
      </c>
      <c r="C257" s="35"/>
      <c r="D257" s="250"/>
      <c r="E257" s="250"/>
      <c r="F257" s="250"/>
      <c r="G257" s="250"/>
      <c r="H257" s="251"/>
    </row>
    <row r="258" spans="1:8">
      <c r="A258" s="303" t="s">
        <v>79</v>
      </c>
      <c r="B258" s="288">
        <v>11001</v>
      </c>
      <c r="C258" s="83" t="s">
        <v>224</v>
      </c>
      <c r="D258" s="291">
        <v>1521870.08</v>
      </c>
      <c r="E258" s="293">
        <v>1338075</v>
      </c>
      <c r="F258" s="291">
        <v>1762448.54</v>
      </c>
      <c r="G258" s="291">
        <v>1762448.54</v>
      </c>
      <c r="H258" s="291">
        <v>1762448.54</v>
      </c>
    </row>
    <row r="259" spans="1:8">
      <c r="A259" s="304"/>
      <c r="B259" s="289"/>
      <c r="C259" s="114" t="s">
        <v>310</v>
      </c>
      <c r="D259" s="292"/>
      <c r="E259" s="284"/>
      <c r="F259" s="292"/>
      <c r="G259" s="292"/>
      <c r="H259" s="292"/>
    </row>
    <row r="260" spans="1:8">
      <c r="A260" s="304"/>
      <c r="B260" s="290"/>
      <c r="C260" s="83" t="s">
        <v>226</v>
      </c>
      <c r="D260" s="292"/>
      <c r="E260" s="284"/>
      <c r="F260" s="292"/>
      <c r="G260" s="292"/>
      <c r="H260" s="292"/>
    </row>
    <row r="261" spans="1:8" ht="25.5">
      <c r="A261" s="304"/>
      <c r="B261" s="289"/>
      <c r="C261" s="114" t="s">
        <v>311</v>
      </c>
      <c r="D261" s="292"/>
      <c r="E261" s="284"/>
      <c r="F261" s="292"/>
      <c r="G261" s="292"/>
      <c r="H261" s="292"/>
    </row>
    <row r="262" spans="1:8">
      <c r="A262" s="304"/>
      <c r="B262" s="290"/>
      <c r="C262" s="83" t="s">
        <v>363</v>
      </c>
      <c r="D262" s="292"/>
      <c r="E262" s="284"/>
      <c r="F262" s="292"/>
      <c r="G262" s="292"/>
      <c r="H262" s="292"/>
    </row>
    <row r="263" spans="1:8">
      <c r="A263" s="286"/>
      <c r="B263" s="289"/>
      <c r="C263" s="114" t="s">
        <v>228</v>
      </c>
      <c r="D263" s="293"/>
      <c r="E263" s="284"/>
      <c r="F263" s="293"/>
      <c r="G263" s="293"/>
      <c r="H263" s="293"/>
    </row>
    <row r="264" spans="1:8">
      <c r="A264" s="303" t="s">
        <v>79</v>
      </c>
      <c r="B264" s="288">
        <v>11005</v>
      </c>
      <c r="C264" s="83" t="s">
        <v>224</v>
      </c>
      <c r="D264" s="291">
        <v>294413.05</v>
      </c>
      <c r="E264" s="291">
        <v>499099.5</v>
      </c>
      <c r="F264" s="291">
        <v>242042.4</v>
      </c>
      <c r="G264" s="291">
        <v>237642.4</v>
      </c>
      <c r="H264" s="291">
        <v>242042.4</v>
      </c>
    </row>
    <row r="265" spans="1:8">
      <c r="A265" s="304"/>
      <c r="B265" s="289"/>
      <c r="C265" s="114" t="s">
        <v>312</v>
      </c>
      <c r="D265" s="292"/>
      <c r="E265" s="292"/>
      <c r="F265" s="292"/>
      <c r="G265" s="292"/>
      <c r="H265" s="292"/>
    </row>
    <row r="266" spans="1:8">
      <c r="A266" s="304"/>
      <c r="B266" s="290"/>
      <c r="C266" s="83" t="s">
        <v>226</v>
      </c>
      <c r="D266" s="292"/>
      <c r="E266" s="292"/>
      <c r="F266" s="292"/>
      <c r="G266" s="292"/>
      <c r="H266" s="292"/>
    </row>
    <row r="267" spans="1:8">
      <c r="A267" s="304"/>
      <c r="B267" s="289"/>
      <c r="C267" s="114" t="s">
        <v>313</v>
      </c>
      <c r="D267" s="292"/>
      <c r="E267" s="292"/>
      <c r="F267" s="292"/>
      <c r="G267" s="292"/>
      <c r="H267" s="292"/>
    </row>
    <row r="268" spans="1:8">
      <c r="A268" s="304"/>
      <c r="B268" s="290"/>
      <c r="C268" s="83" t="s">
        <v>363</v>
      </c>
      <c r="D268" s="292"/>
      <c r="E268" s="292"/>
      <c r="F268" s="292"/>
      <c r="G268" s="292"/>
      <c r="H268" s="292"/>
    </row>
    <row r="269" spans="1:8">
      <c r="A269" s="286"/>
      <c r="B269" s="289"/>
      <c r="C269" s="114" t="s">
        <v>228</v>
      </c>
      <c r="D269" s="293"/>
      <c r="E269" s="293"/>
      <c r="F269" s="293"/>
      <c r="G269" s="293"/>
      <c r="H269" s="293"/>
    </row>
    <row r="270" spans="1:8">
      <c r="A270" s="30" t="s">
        <v>3</v>
      </c>
      <c r="B270" s="31"/>
      <c r="C270" s="35"/>
      <c r="D270" s="250"/>
      <c r="E270" s="250"/>
      <c r="F270" s="250"/>
      <c r="G270" s="250"/>
      <c r="H270" s="251"/>
    </row>
    <row r="271" spans="1:8">
      <c r="A271" s="315" t="s">
        <v>317</v>
      </c>
      <c r="B271" s="286"/>
      <c r="C271" s="114" t="s">
        <v>266</v>
      </c>
      <c r="D271" s="291">
        <f>+SUM(D279:D309)</f>
        <v>397434.94</v>
      </c>
      <c r="E271" s="293">
        <f>+SUM(E279:E309)</f>
        <v>5600000</v>
      </c>
      <c r="F271" s="293">
        <f>+SUM(F279:F309)</f>
        <v>5377000</v>
      </c>
      <c r="G271" s="293">
        <f>+SUM(G279:G309)</f>
        <v>5468285.71</v>
      </c>
      <c r="H271" s="293">
        <f>+SUM(H279:H309)</f>
        <v>5596714.2000000002</v>
      </c>
    </row>
    <row r="272" spans="1:8">
      <c r="A272" s="308"/>
      <c r="B272" s="287"/>
      <c r="C272" s="114" t="s">
        <v>314</v>
      </c>
      <c r="D272" s="292"/>
      <c r="E272" s="284"/>
      <c r="F272" s="284"/>
      <c r="G272" s="284"/>
      <c r="H272" s="284"/>
    </row>
    <row r="273" spans="1:8">
      <c r="A273" s="308"/>
      <c r="B273" s="287"/>
      <c r="C273" s="114" t="s">
        <v>249</v>
      </c>
      <c r="D273" s="292"/>
      <c r="E273" s="284"/>
      <c r="F273" s="284"/>
      <c r="G273" s="284"/>
      <c r="H273" s="284"/>
    </row>
    <row r="274" spans="1:8">
      <c r="A274" s="308"/>
      <c r="B274" s="287"/>
      <c r="C274" s="114" t="s">
        <v>315</v>
      </c>
      <c r="D274" s="292"/>
      <c r="E274" s="284"/>
      <c r="F274" s="284"/>
      <c r="G274" s="284"/>
      <c r="H274" s="284"/>
    </row>
    <row r="275" spans="1:8">
      <c r="A275" s="308"/>
      <c r="B275" s="287"/>
      <c r="C275" s="114" t="s">
        <v>251</v>
      </c>
      <c r="D275" s="292"/>
      <c r="E275" s="284"/>
      <c r="F275" s="284"/>
      <c r="G275" s="284"/>
      <c r="H275" s="284"/>
    </row>
    <row r="276" spans="1:8">
      <c r="A276" s="310"/>
      <c r="B276" s="303"/>
      <c r="C276" s="114" t="s">
        <v>316</v>
      </c>
      <c r="D276" s="293"/>
      <c r="E276" s="284"/>
      <c r="F276" s="284"/>
      <c r="G276" s="284"/>
      <c r="H276" s="284"/>
    </row>
    <row r="277" spans="1:8" ht="15" customHeight="1">
      <c r="A277" s="33" t="s">
        <v>157</v>
      </c>
      <c r="B277" s="34"/>
      <c r="C277" s="35"/>
      <c r="D277" s="252"/>
      <c r="E277" s="252"/>
      <c r="F277" s="252"/>
      <c r="G277" s="252"/>
      <c r="H277" s="253"/>
    </row>
    <row r="278" spans="1:8">
      <c r="A278" s="36"/>
      <c r="B278" s="37" t="s">
        <v>361</v>
      </c>
      <c r="C278" s="35"/>
      <c r="D278" s="250"/>
      <c r="E278" s="250"/>
      <c r="F278" s="250"/>
      <c r="G278" s="250"/>
      <c r="H278" s="251"/>
    </row>
    <row r="279" spans="1:8">
      <c r="A279" s="303" t="s">
        <v>79</v>
      </c>
      <c r="B279" s="288">
        <v>11002</v>
      </c>
      <c r="C279" s="83" t="s">
        <v>224</v>
      </c>
      <c r="D279" s="291">
        <v>219634.94</v>
      </c>
      <c r="E279" s="291">
        <v>300000</v>
      </c>
      <c r="F279" s="291">
        <v>577000</v>
      </c>
      <c r="G279" s="291">
        <v>668285.71</v>
      </c>
      <c r="H279" s="291">
        <v>796714.2</v>
      </c>
    </row>
    <row r="280" spans="1:8">
      <c r="A280" s="304"/>
      <c r="B280" s="289"/>
      <c r="C280" s="114" t="s">
        <v>318</v>
      </c>
      <c r="D280" s="292"/>
      <c r="E280" s="292"/>
      <c r="F280" s="292"/>
      <c r="G280" s="292"/>
      <c r="H280" s="292"/>
    </row>
    <row r="281" spans="1:8">
      <c r="A281" s="304"/>
      <c r="B281" s="290"/>
      <c r="C281" s="83" t="s">
        <v>226</v>
      </c>
      <c r="D281" s="292"/>
      <c r="E281" s="292"/>
      <c r="F281" s="292"/>
      <c r="G281" s="292"/>
      <c r="H281" s="292"/>
    </row>
    <row r="282" spans="1:8" ht="25.5">
      <c r="A282" s="304"/>
      <c r="B282" s="289"/>
      <c r="C282" s="114" t="s">
        <v>319</v>
      </c>
      <c r="D282" s="292"/>
      <c r="E282" s="292"/>
      <c r="F282" s="292"/>
      <c r="G282" s="292"/>
      <c r="H282" s="292"/>
    </row>
    <row r="283" spans="1:8">
      <c r="A283" s="304"/>
      <c r="B283" s="290"/>
      <c r="C283" s="83" t="s">
        <v>363</v>
      </c>
      <c r="D283" s="292"/>
      <c r="E283" s="292"/>
      <c r="F283" s="292"/>
      <c r="G283" s="292"/>
      <c r="H283" s="292"/>
    </row>
    <row r="284" spans="1:8">
      <c r="A284" s="286"/>
      <c r="B284" s="289"/>
      <c r="C284" s="114" t="s">
        <v>228</v>
      </c>
      <c r="D284" s="293"/>
      <c r="E284" s="293"/>
      <c r="F284" s="293"/>
      <c r="G284" s="293"/>
      <c r="H284" s="293"/>
    </row>
    <row r="285" spans="1:8">
      <c r="A285" s="303" t="s">
        <v>79</v>
      </c>
      <c r="B285" s="288">
        <v>11004</v>
      </c>
      <c r="C285" s="83" t="s">
        <v>224</v>
      </c>
      <c r="D285" s="291">
        <v>177800</v>
      </c>
      <c r="E285" s="291">
        <v>300000</v>
      </c>
      <c r="F285" s="316">
        <v>300000</v>
      </c>
      <c r="G285" s="316">
        <v>300000</v>
      </c>
      <c r="H285" s="316">
        <v>300000</v>
      </c>
    </row>
    <row r="286" spans="1:8">
      <c r="A286" s="304"/>
      <c r="B286" s="289"/>
      <c r="C286" s="114" t="s">
        <v>320</v>
      </c>
      <c r="D286" s="292"/>
      <c r="E286" s="292"/>
      <c r="F286" s="285"/>
      <c r="G286" s="285"/>
      <c r="H286" s="285"/>
    </row>
    <row r="287" spans="1:8">
      <c r="A287" s="304"/>
      <c r="B287" s="290"/>
      <c r="C287" s="83" t="s">
        <v>226</v>
      </c>
      <c r="D287" s="292"/>
      <c r="E287" s="292"/>
      <c r="F287" s="285"/>
      <c r="G287" s="285"/>
      <c r="H287" s="285"/>
    </row>
    <row r="288" spans="1:8" ht="38.25">
      <c r="A288" s="304"/>
      <c r="B288" s="289"/>
      <c r="C288" s="114" t="s">
        <v>680</v>
      </c>
      <c r="D288" s="292"/>
      <c r="E288" s="292"/>
      <c r="F288" s="285"/>
      <c r="G288" s="285"/>
      <c r="H288" s="285"/>
    </row>
    <row r="289" spans="1:8">
      <c r="A289" s="304"/>
      <c r="B289" s="290"/>
      <c r="C289" s="83" t="s">
        <v>363</v>
      </c>
      <c r="D289" s="292"/>
      <c r="E289" s="292"/>
      <c r="F289" s="285"/>
      <c r="G289" s="285"/>
      <c r="H289" s="285"/>
    </row>
    <row r="290" spans="1:8">
      <c r="A290" s="286"/>
      <c r="B290" s="289"/>
      <c r="C290" s="114" t="s">
        <v>228</v>
      </c>
      <c r="D290" s="293"/>
      <c r="E290" s="293"/>
      <c r="F290" s="317"/>
      <c r="G290" s="317"/>
      <c r="H290" s="317"/>
    </row>
    <row r="291" spans="1:8">
      <c r="A291" s="303" t="s">
        <v>79</v>
      </c>
      <c r="B291" s="288">
        <v>11007</v>
      </c>
      <c r="C291" s="83" t="s">
        <v>224</v>
      </c>
      <c r="D291" s="291">
        <v>0</v>
      </c>
      <c r="E291" s="291">
        <v>500000</v>
      </c>
      <c r="F291" s="291">
        <v>500000</v>
      </c>
      <c r="G291" s="291">
        <v>500000</v>
      </c>
      <c r="H291" s="291">
        <v>500000</v>
      </c>
    </row>
    <row r="292" spans="1:8">
      <c r="A292" s="304"/>
      <c r="B292" s="289"/>
      <c r="C292" s="114" t="s">
        <v>321</v>
      </c>
      <c r="D292" s="292"/>
      <c r="E292" s="292"/>
      <c r="F292" s="292"/>
      <c r="G292" s="292"/>
      <c r="H292" s="292"/>
    </row>
    <row r="293" spans="1:8">
      <c r="A293" s="304"/>
      <c r="B293" s="290"/>
      <c r="C293" s="83" t="s">
        <v>226</v>
      </c>
      <c r="D293" s="292"/>
      <c r="E293" s="292"/>
      <c r="F293" s="292"/>
      <c r="G293" s="292"/>
      <c r="H293" s="292"/>
    </row>
    <row r="294" spans="1:8">
      <c r="A294" s="304"/>
      <c r="B294" s="289"/>
      <c r="C294" s="114" t="s">
        <v>322</v>
      </c>
      <c r="D294" s="292"/>
      <c r="E294" s="292"/>
      <c r="F294" s="292"/>
      <c r="G294" s="292"/>
      <c r="H294" s="292"/>
    </row>
    <row r="295" spans="1:8">
      <c r="A295" s="304"/>
      <c r="B295" s="290"/>
      <c r="C295" s="83" t="s">
        <v>363</v>
      </c>
      <c r="D295" s="292"/>
      <c r="E295" s="292"/>
      <c r="F295" s="292"/>
      <c r="G295" s="292"/>
      <c r="H295" s="292"/>
    </row>
    <row r="296" spans="1:8">
      <c r="A296" s="286"/>
      <c r="B296" s="289"/>
      <c r="C296" s="114" t="s">
        <v>228</v>
      </c>
      <c r="D296" s="293"/>
      <c r="E296" s="293"/>
      <c r="F296" s="293"/>
      <c r="G296" s="293"/>
      <c r="H296" s="293"/>
    </row>
    <row r="297" spans="1:8">
      <c r="A297" s="303" t="s">
        <v>79</v>
      </c>
      <c r="B297" s="288">
        <v>11008</v>
      </c>
      <c r="C297" s="83" t="s">
        <v>224</v>
      </c>
      <c r="D297" s="291">
        <v>0</v>
      </c>
      <c r="E297" s="291">
        <v>500000</v>
      </c>
      <c r="F297" s="291"/>
      <c r="G297" s="291"/>
      <c r="H297" s="291"/>
    </row>
    <row r="298" spans="1:8">
      <c r="A298" s="304"/>
      <c r="B298" s="289"/>
      <c r="C298" s="114" t="s">
        <v>323</v>
      </c>
      <c r="D298" s="292"/>
      <c r="E298" s="292"/>
      <c r="F298" s="292"/>
      <c r="G298" s="292"/>
      <c r="H298" s="292"/>
    </row>
    <row r="299" spans="1:8">
      <c r="A299" s="304"/>
      <c r="B299" s="290"/>
      <c r="C299" s="83" t="s">
        <v>226</v>
      </c>
      <c r="D299" s="292"/>
      <c r="E299" s="292"/>
      <c r="F299" s="292"/>
      <c r="G299" s="292"/>
      <c r="H299" s="292"/>
    </row>
    <row r="300" spans="1:8">
      <c r="A300" s="304"/>
      <c r="B300" s="289"/>
      <c r="C300" s="114" t="s">
        <v>324</v>
      </c>
      <c r="D300" s="292"/>
      <c r="E300" s="292"/>
      <c r="F300" s="292"/>
      <c r="G300" s="292"/>
      <c r="H300" s="292"/>
    </row>
    <row r="301" spans="1:8">
      <c r="A301" s="304"/>
      <c r="B301" s="290"/>
      <c r="C301" s="83" t="s">
        <v>363</v>
      </c>
      <c r="D301" s="292"/>
      <c r="E301" s="292"/>
      <c r="F301" s="292"/>
      <c r="G301" s="292"/>
      <c r="H301" s="292"/>
    </row>
    <row r="302" spans="1:8">
      <c r="A302" s="286"/>
      <c r="B302" s="289"/>
      <c r="C302" s="114" t="s">
        <v>228</v>
      </c>
      <c r="D302" s="293"/>
      <c r="E302" s="293"/>
      <c r="F302" s="293"/>
      <c r="G302" s="293"/>
      <c r="H302" s="293"/>
    </row>
    <row r="303" spans="1:8">
      <c r="A303" s="36"/>
      <c r="B303" s="36" t="s">
        <v>362</v>
      </c>
      <c r="C303" s="36"/>
      <c r="D303" s="36"/>
      <c r="E303" s="36"/>
      <c r="F303" s="250"/>
      <c r="G303" s="250"/>
      <c r="H303" s="251"/>
    </row>
    <row r="304" spans="1:8">
      <c r="A304" s="303" t="s">
        <v>79</v>
      </c>
      <c r="B304" s="288">
        <v>31003</v>
      </c>
      <c r="C304" s="83" t="s">
        <v>224</v>
      </c>
      <c r="D304" s="318">
        <v>0</v>
      </c>
      <c r="E304" s="311">
        <v>4000000</v>
      </c>
      <c r="F304" s="311">
        <v>4000000</v>
      </c>
      <c r="G304" s="311">
        <v>4000000</v>
      </c>
      <c r="H304" s="311">
        <v>4000000</v>
      </c>
    </row>
    <row r="305" spans="1:8">
      <c r="A305" s="304"/>
      <c r="B305" s="289"/>
      <c r="C305" s="114" t="s">
        <v>325</v>
      </c>
      <c r="D305" s="290"/>
      <c r="E305" s="284"/>
      <c r="F305" s="284"/>
      <c r="G305" s="284"/>
      <c r="H305" s="284"/>
    </row>
    <row r="306" spans="1:8">
      <c r="A306" s="304"/>
      <c r="B306" s="290"/>
      <c r="C306" s="83" t="s">
        <v>226</v>
      </c>
      <c r="D306" s="290"/>
      <c r="E306" s="284"/>
      <c r="F306" s="284"/>
      <c r="G306" s="284"/>
      <c r="H306" s="284"/>
    </row>
    <row r="307" spans="1:8">
      <c r="A307" s="304"/>
      <c r="B307" s="289"/>
      <c r="C307" s="114" t="s">
        <v>326</v>
      </c>
      <c r="D307" s="290"/>
      <c r="E307" s="284"/>
      <c r="F307" s="284"/>
      <c r="G307" s="284"/>
      <c r="H307" s="284"/>
    </row>
    <row r="308" spans="1:8">
      <c r="A308" s="304"/>
      <c r="B308" s="290"/>
      <c r="C308" s="83" t="s">
        <v>363</v>
      </c>
      <c r="D308" s="290"/>
      <c r="E308" s="284"/>
      <c r="F308" s="284"/>
      <c r="G308" s="284"/>
      <c r="H308" s="284"/>
    </row>
    <row r="309" spans="1:8">
      <c r="A309" s="286"/>
      <c r="B309" s="289"/>
      <c r="C309" s="114" t="s">
        <v>262</v>
      </c>
      <c r="D309" s="290"/>
      <c r="E309" s="284"/>
      <c r="F309" s="284"/>
      <c r="G309" s="284"/>
      <c r="H309" s="284"/>
    </row>
    <row r="310" spans="1:8">
      <c r="A310" s="30" t="s">
        <v>3</v>
      </c>
      <c r="B310" s="31"/>
      <c r="C310" s="35"/>
      <c r="D310" s="250"/>
      <c r="E310" s="250"/>
      <c r="F310" s="250"/>
      <c r="G310" s="250"/>
      <c r="H310" s="251"/>
    </row>
    <row r="311" spans="1:8">
      <c r="A311" s="315" t="s">
        <v>186</v>
      </c>
      <c r="B311" s="286"/>
      <c r="C311" s="114" t="s">
        <v>266</v>
      </c>
      <c r="D311" s="293">
        <f>+SUM(D319:D396)</f>
        <v>12181054.733000001</v>
      </c>
      <c r="E311" s="293">
        <f>+SUM(E319:E396)</f>
        <v>12764916.100000001</v>
      </c>
      <c r="F311" s="293">
        <f t="shared" ref="F311:H311" si="6">+SUM(F319:F396)</f>
        <v>20616649.175000001</v>
      </c>
      <c r="G311" s="293">
        <f t="shared" si="6"/>
        <v>19681089.733999997</v>
      </c>
      <c r="H311" s="293">
        <f t="shared" si="6"/>
        <v>15892227.830999998</v>
      </c>
    </row>
    <row r="312" spans="1:8">
      <c r="A312" s="308"/>
      <c r="B312" s="287"/>
      <c r="C312" s="114" t="s">
        <v>187</v>
      </c>
      <c r="D312" s="284"/>
      <c r="E312" s="284"/>
      <c r="F312" s="284"/>
      <c r="G312" s="284"/>
      <c r="H312" s="284"/>
    </row>
    <row r="313" spans="1:8">
      <c r="A313" s="308"/>
      <c r="B313" s="287"/>
      <c r="C313" s="114" t="s">
        <v>249</v>
      </c>
      <c r="D313" s="284"/>
      <c r="E313" s="284"/>
      <c r="F313" s="284"/>
      <c r="G313" s="284"/>
      <c r="H313" s="284"/>
    </row>
    <row r="314" spans="1:8" ht="25.5">
      <c r="A314" s="308"/>
      <c r="B314" s="287"/>
      <c r="C314" s="114" t="s">
        <v>188</v>
      </c>
      <c r="D314" s="284"/>
      <c r="E314" s="284"/>
      <c r="F314" s="284"/>
      <c r="G314" s="284"/>
      <c r="H314" s="284"/>
    </row>
    <row r="315" spans="1:8">
      <c r="A315" s="308"/>
      <c r="B315" s="287"/>
      <c r="C315" s="114" t="s">
        <v>251</v>
      </c>
      <c r="D315" s="284"/>
      <c r="E315" s="284"/>
      <c r="F315" s="284"/>
      <c r="G315" s="284"/>
      <c r="H315" s="284"/>
    </row>
    <row r="316" spans="1:8">
      <c r="A316" s="310"/>
      <c r="B316" s="303"/>
      <c r="C316" s="114" t="s">
        <v>189</v>
      </c>
      <c r="D316" s="284"/>
      <c r="E316" s="284"/>
      <c r="F316" s="284"/>
      <c r="G316" s="284"/>
      <c r="H316" s="284"/>
    </row>
    <row r="317" spans="1:8" ht="15" customHeight="1">
      <c r="A317" s="183" t="s">
        <v>1068</v>
      </c>
      <c r="B317" s="34"/>
      <c r="C317" s="35"/>
      <c r="D317" s="252"/>
      <c r="E317" s="252"/>
      <c r="F317" s="252"/>
      <c r="G317" s="252"/>
      <c r="H317" s="253"/>
    </row>
    <row r="318" spans="1:8" ht="16.5">
      <c r="A318" s="36"/>
      <c r="B318" s="184" t="s">
        <v>361</v>
      </c>
      <c r="C318" s="35"/>
      <c r="D318" s="250"/>
      <c r="E318" s="250"/>
      <c r="F318" s="250"/>
      <c r="G318" s="250"/>
      <c r="H318" s="251"/>
    </row>
    <row r="319" spans="1:8">
      <c r="A319" s="319" t="s">
        <v>79</v>
      </c>
      <c r="B319" s="288">
        <v>12002</v>
      </c>
      <c r="C319" s="16" t="s">
        <v>224</v>
      </c>
      <c r="D319" s="302">
        <v>2229421.59</v>
      </c>
      <c r="E319" s="295">
        <v>2443484.7000000002</v>
      </c>
      <c r="F319" s="302">
        <v>2494442.5150000001</v>
      </c>
      <c r="G319" s="302">
        <v>2482263.304</v>
      </c>
      <c r="H319" s="302">
        <v>2329651.2910000002</v>
      </c>
    </row>
    <row r="320" spans="1:8" ht="25.5">
      <c r="A320" s="304"/>
      <c r="B320" s="289"/>
      <c r="C320" s="114" t="s">
        <v>327</v>
      </c>
      <c r="D320" s="296"/>
      <c r="E320" s="295"/>
      <c r="F320" s="296"/>
      <c r="G320" s="296"/>
      <c r="H320" s="296"/>
    </row>
    <row r="321" spans="1:8">
      <c r="A321" s="320"/>
      <c r="B321" s="290"/>
      <c r="C321" s="16" t="s">
        <v>226</v>
      </c>
      <c r="D321" s="296"/>
      <c r="E321" s="295"/>
      <c r="F321" s="296"/>
      <c r="G321" s="296"/>
      <c r="H321" s="296"/>
    </row>
    <row r="322" spans="1:8" ht="25.5">
      <c r="A322" s="304"/>
      <c r="B322" s="289"/>
      <c r="C322" s="114" t="s">
        <v>328</v>
      </c>
      <c r="D322" s="296"/>
      <c r="E322" s="295"/>
      <c r="F322" s="296"/>
      <c r="G322" s="296"/>
      <c r="H322" s="296"/>
    </row>
    <row r="323" spans="1:8">
      <c r="A323" s="320"/>
      <c r="B323" s="290"/>
      <c r="C323" s="16" t="s">
        <v>363</v>
      </c>
      <c r="D323" s="296"/>
      <c r="E323" s="295"/>
      <c r="F323" s="296"/>
      <c r="G323" s="296"/>
      <c r="H323" s="296"/>
    </row>
    <row r="324" spans="1:8">
      <c r="A324" s="286"/>
      <c r="B324" s="289"/>
      <c r="C324" s="114" t="s">
        <v>192</v>
      </c>
      <c r="D324" s="300"/>
      <c r="E324" s="295"/>
      <c r="F324" s="300"/>
      <c r="G324" s="300"/>
      <c r="H324" s="300"/>
    </row>
    <row r="325" spans="1:8" ht="15" customHeight="1">
      <c r="A325" s="319" t="s">
        <v>79</v>
      </c>
      <c r="B325" s="288">
        <v>12003</v>
      </c>
      <c r="C325" s="16" t="s">
        <v>224</v>
      </c>
      <c r="D325" s="291">
        <v>707829.7</v>
      </c>
      <c r="E325" s="294">
        <v>633548.1</v>
      </c>
      <c r="F325" s="291">
        <v>844109.8</v>
      </c>
      <c r="G325" s="291">
        <v>797434.7</v>
      </c>
      <c r="H325" s="291">
        <v>720759.6</v>
      </c>
    </row>
    <row r="326" spans="1:8">
      <c r="A326" s="304"/>
      <c r="B326" s="289"/>
      <c r="C326" s="114" t="s">
        <v>329</v>
      </c>
      <c r="D326" s="292"/>
      <c r="E326" s="295"/>
      <c r="F326" s="292"/>
      <c r="G326" s="292"/>
      <c r="H326" s="292"/>
    </row>
    <row r="327" spans="1:8" ht="15" customHeight="1">
      <c r="A327" s="320"/>
      <c r="B327" s="290"/>
      <c r="C327" s="16" t="s">
        <v>226</v>
      </c>
      <c r="D327" s="292"/>
      <c r="E327" s="295"/>
      <c r="F327" s="292"/>
      <c r="G327" s="292"/>
      <c r="H327" s="292"/>
    </row>
    <row r="328" spans="1:8">
      <c r="A328" s="304"/>
      <c r="B328" s="289"/>
      <c r="C328" s="114" t="s">
        <v>330</v>
      </c>
      <c r="D328" s="292"/>
      <c r="E328" s="295"/>
      <c r="F328" s="292"/>
      <c r="G328" s="292"/>
      <c r="H328" s="292"/>
    </row>
    <row r="329" spans="1:8" ht="15" customHeight="1">
      <c r="A329" s="320"/>
      <c r="B329" s="290"/>
      <c r="C329" s="16" t="s">
        <v>363</v>
      </c>
      <c r="D329" s="292"/>
      <c r="E329" s="295"/>
      <c r="F329" s="292"/>
      <c r="G329" s="292"/>
      <c r="H329" s="292"/>
    </row>
    <row r="330" spans="1:8">
      <c r="A330" s="286"/>
      <c r="B330" s="289"/>
      <c r="C330" s="114" t="s">
        <v>192</v>
      </c>
      <c r="D330" s="293"/>
      <c r="E330" s="295"/>
      <c r="F330" s="293"/>
      <c r="G330" s="293"/>
      <c r="H330" s="293"/>
    </row>
    <row r="331" spans="1:8" ht="15" customHeight="1">
      <c r="A331" s="319" t="s">
        <v>79</v>
      </c>
      <c r="B331" s="288">
        <v>12004</v>
      </c>
      <c r="C331" s="16" t="s">
        <v>224</v>
      </c>
      <c r="D331" s="291">
        <v>2856112.895</v>
      </c>
      <c r="E331" s="294">
        <v>2004699.8</v>
      </c>
      <c r="F331" s="291">
        <v>4140682.39</v>
      </c>
      <c r="G331" s="291">
        <v>4167880.83</v>
      </c>
      <c r="H331" s="291">
        <v>3941873.54</v>
      </c>
    </row>
    <row r="332" spans="1:8">
      <c r="A332" s="304"/>
      <c r="B332" s="289"/>
      <c r="C332" s="114" t="s">
        <v>331</v>
      </c>
      <c r="D332" s="292"/>
      <c r="E332" s="295"/>
      <c r="F332" s="292"/>
      <c r="G332" s="292"/>
      <c r="H332" s="292"/>
    </row>
    <row r="333" spans="1:8" ht="15" customHeight="1">
      <c r="A333" s="320"/>
      <c r="B333" s="290"/>
      <c r="C333" s="16" t="s">
        <v>226</v>
      </c>
      <c r="D333" s="292"/>
      <c r="E333" s="295"/>
      <c r="F333" s="292"/>
      <c r="G333" s="292"/>
      <c r="H333" s="292"/>
    </row>
    <row r="334" spans="1:8">
      <c r="A334" s="304"/>
      <c r="B334" s="289"/>
      <c r="C334" s="114" t="s">
        <v>332</v>
      </c>
      <c r="D334" s="292"/>
      <c r="E334" s="295"/>
      <c r="F334" s="292"/>
      <c r="G334" s="292"/>
      <c r="H334" s="292"/>
    </row>
    <row r="335" spans="1:8" ht="15" customHeight="1">
      <c r="A335" s="320"/>
      <c r="B335" s="290"/>
      <c r="C335" s="16" t="s">
        <v>363</v>
      </c>
      <c r="D335" s="292"/>
      <c r="E335" s="295"/>
      <c r="F335" s="292"/>
      <c r="G335" s="292"/>
      <c r="H335" s="292"/>
    </row>
    <row r="336" spans="1:8">
      <c r="A336" s="286"/>
      <c r="B336" s="289"/>
      <c r="C336" s="114" t="s">
        <v>192</v>
      </c>
      <c r="D336" s="293"/>
      <c r="E336" s="295"/>
      <c r="F336" s="293"/>
      <c r="G336" s="293"/>
      <c r="H336" s="293"/>
    </row>
    <row r="337" spans="1:8" ht="15" customHeight="1">
      <c r="A337" s="319" t="s">
        <v>79</v>
      </c>
      <c r="B337" s="288">
        <v>12005</v>
      </c>
      <c r="C337" s="16" t="s">
        <v>224</v>
      </c>
      <c r="D337" s="291">
        <v>69375.850000000006</v>
      </c>
      <c r="E337" s="291">
        <v>60857.9</v>
      </c>
      <c r="F337" s="291">
        <v>45213.4</v>
      </c>
      <c r="G337" s="291">
        <v>27424.5</v>
      </c>
      <c r="H337" s="291">
        <v>9635.6</v>
      </c>
    </row>
    <row r="338" spans="1:8">
      <c r="A338" s="304"/>
      <c r="B338" s="289"/>
      <c r="C338" s="114" t="s">
        <v>333</v>
      </c>
      <c r="D338" s="292"/>
      <c r="E338" s="292"/>
      <c r="F338" s="292"/>
      <c r="G338" s="292"/>
      <c r="H338" s="292"/>
    </row>
    <row r="339" spans="1:8" ht="15" customHeight="1">
      <c r="A339" s="320"/>
      <c r="B339" s="290"/>
      <c r="C339" s="16" t="s">
        <v>226</v>
      </c>
      <c r="D339" s="292"/>
      <c r="E339" s="292"/>
      <c r="F339" s="292"/>
      <c r="G339" s="292"/>
      <c r="H339" s="292"/>
    </row>
    <row r="340" spans="1:8" ht="25.5">
      <c r="A340" s="304"/>
      <c r="B340" s="289"/>
      <c r="C340" s="114" t="s">
        <v>334</v>
      </c>
      <c r="D340" s="292"/>
      <c r="E340" s="292"/>
      <c r="F340" s="292"/>
      <c r="G340" s="292"/>
      <c r="H340" s="292"/>
    </row>
    <row r="341" spans="1:8" ht="15" customHeight="1">
      <c r="A341" s="320"/>
      <c r="B341" s="290"/>
      <c r="C341" s="16" t="s">
        <v>363</v>
      </c>
      <c r="D341" s="292"/>
      <c r="E341" s="292"/>
      <c r="F341" s="292"/>
      <c r="G341" s="292"/>
      <c r="H341" s="292"/>
    </row>
    <row r="342" spans="1:8">
      <c r="A342" s="286"/>
      <c r="B342" s="289"/>
      <c r="C342" s="114" t="s">
        <v>192</v>
      </c>
      <c r="D342" s="293"/>
      <c r="E342" s="293"/>
      <c r="F342" s="293"/>
      <c r="G342" s="293"/>
      <c r="H342" s="293"/>
    </row>
    <row r="343" spans="1:8" ht="15" customHeight="1">
      <c r="A343" s="319" t="s">
        <v>79</v>
      </c>
      <c r="B343" s="288">
        <v>12006</v>
      </c>
      <c r="C343" s="16" t="s">
        <v>224</v>
      </c>
      <c r="D343" s="296">
        <v>25073.9</v>
      </c>
      <c r="E343" s="295">
        <v>20845.5</v>
      </c>
      <c r="F343" s="296">
        <v>13811</v>
      </c>
      <c r="G343" s="296">
        <v>6863.6</v>
      </c>
      <c r="H343" s="296">
        <v>4532.2</v>
      </c>
    </row>
    <row r="344" spans="1:8" ht="25.5">
      <c r="A344" s="304"/>
      <c r="B344" s="289"/>
      <c r="C344" s="114" t="s">
        <v>335</v>
      </c>
      <c r="D344" s="296"/>
      <c r="E344" s="295"/>
      <c r="F344" s="290"/>
      <c r="G344" s="296"/>
      <c r="H344" s="296"/>
    </row>
    <row r="345" spans="1:8" ht="15" customHeight="1">
      <c r="A345" s="320"/>
      <c r="B345" s="290"/>
      <c r="C345" s="16" t="s">
        <v>226</v>
      </c>
      <c r="D345" s="296"/>
      <c r="E345" s="295"/>
      <c r="F345" s="290"/>
      <c r="G345" s="296"/>
      <c r="H345" s="296"/>
    </row>
    <row r="346" spans="1:8">
      <c r="A346" s="304"/>
      <c r="B346" s="289"/>
      <c r="C346" s="114" t="s">
        <v>336</v>
      </c>
      <c r="D346" s="296"/>
      <c r="E346" s="295"/>
      <c r="F346" s="290"/>
      <c r="G346" s="296"/>
      <c r="H346" s="296"/>
    </row>
    <row r="347" spans="1:8" ht="15" customHeight="1">
      <c r="A347" s="320"/>
      <c r="B347" s="290"/>
      <c r="C347" s="16" t="s">
        <v>363</v>
      </c>
      <c r="D347" s="296"/>
      <c r="E347" s="295"/>
      <c r="F347" s="290"/>
      <c r="G347" s="296"/>
      <c r="H347" s="296"/>
    </row>
    <row r="348" spans="1:8">
      <c r="A348" s="286"/>
      <c r="B348" s="289"/>
      <c r="C348" s="114" t="s">
        <v>192</v>
      </c>
      <c r="D348" s="296"/>
      <c r="E348" s="295"/>
      <c r="F348" s="290"/>
      <c r="G348" s="296"/>
      <c r="H348" s="296"/>
    </row>
    <row r="349" spans="1:8" ht="15" customHeight="1">
      <c r="A349" s="324" t="s">
        <v>79</v>
      </c>
      <c r="B349" s="288">
        <v>12007</v>
      </c>
      <c r="C349" s="16" t="s">
        <v>224</v>
      </c>
      <c r="D349" s="284">
        <v>175750</v>
      </c>
      <c r="E349" s="295">
        <v>315000</v>
      </c>
      <c r="F349" s="284">
        <v>134350</v>
      </c>
      <c r="G349" s="284">
        <v>134350</v>
      </c>
      <c r="H349" s="284">
        <v>25300</v>
      </c>
    </row>
    <row r="350" spans="1:8">
      <c r="A350" s="287"/>
      <c r="B350" s="289"/>
      <c r="C350" s="114" t="s">
        <v>337</v>
      </c>
      <c r="D350" s="284"/>
      <c r="E350" s="295"/>
      <c r="F350" s="284"/>
      <c r="G350" s="284"/>
      <c r="H350" s="284"/>
    </row>
    <row r="351" spans="1:8" ht="15" customHeight="1">
      <c r="A351" s="325"/>
      <c r="B351" s="290"/>
      <c r="C351" s="16" t="s">
        <v>226</v>
      </c>
      <c r="D351" s="284"/>
      <c r="E351" s="295"/>
      <c r="F351" s="284"/>
      <c r="G351" s="284"/>
      <c r="H351" s="284"/>
    </row>
    <row r="352" spans="1:8" ht="25.5">
      <c r="A352" s="287"/>
      <c r="B352" s="289"/>
      <c r="C352" s="114" t="s">
        <v>338</v>
      </c>
      <c r="D352" s="284"/>
      <c r="E352" s="295"/>
      <c r="F352" s="284"/>
      <c r="G352" s="284"/>
      <c r="H352" s="284"/>
    </row>
    <row r="353" spans="1:8" ht="15" customHeight="1">
      <c r="A353" s="325"/>
      <c r="B353" s="290"/>
      <c r="C353" s="16" t="s">
        <v>363</v>
      </c>
      <c r="D353" s="284"/>
      <c r="E353" s="295"/>
      <c r="F353" s="284"/>
      <c r="G353" s="284"/>
      <c r="H353" s="284"/>
    </row>
    <row r="354" spans="1:8">
      <c r="A354" s="287"/>
      <c r="B354" s="289"/>
      <c r="C354" s="114" t="s">
        <v>192</v>
      </c>
      <c r="D354" s="284"/>
      <c r="E354" s="295"/>
      <c r="F354" s="284"/>
      <c r="G354" s="284"/>
      <c r="H354" s="284"/>
    </row>
    <row r="355" spans="1:8" ht="15" customHeight="1">
      <c r="A355" s="319" t="s">
        <v>79</v>
      </c>
      <c r="B355" s="288">
        <v>12008</v>
      </c>
      <c r="C355" s="16" t="s">
        <v>224</v>
      </c>
      <c r="D355" s="321">
        <v>145250.9</v>
      </c>
      <c r="E355" s="326">
        <v>217892.4</v>
      </c>
      <c r="F355" s="321">
        <v>198799.7</v>
      </c>
      <c r="G355" s="321">
        <v>133915.79999999999</v>
      </c>
      <c r="H355" s="321">
        <v>75161.8</v>
      </c>
    </row>
    <row r="356" spans="1:8">
      <c r="A356" s="304"/>
      <c r="B356" s="289"/>
      <c r="C356" s="114" t="s">
        <v>339</v>
      </c>
      <c r="D356" s="322"/>
      <c r="E356" s="327"/>
      <c r="F356" s="322"/>
      <c r="G356" s="322"/>
      <c r="H356" s="322"/>
    </row>
    <row r="357" spans="1:8" ht="15" customHeight="1">
      <c r="A357" s="320"/>
      <c r="B357" s="290"/>
      <c r="C357" s="16" t="s">
        <v>226</v>
      </c>
      <c r="D357" s="322"/>
      <c r="E357" s="327"/>
      <c r="F357" s="322"/>
      <c r="G357" s="322"/>
      <c r="H357" s="322"/>
    </row>
    <row r="358" spans="1:8" ht="25.5">
      <c r="A358" s="304"/>
      <c r="B358" s="289"/>
      <c r="C358" s="114" t="s">
        <v>340</v>
      </c>
      <c r="D358" s="322"/>
      <c r="E358" s="327"/>
      <c r="F358" s="322"/>
      <c r="G358" s="322"/>
      <c r="H358" s="322"/>
    </row>
    <row r="359" spans="1:8" ht="15" customHeight="1">
      <c r="A359" s="320"/>
      <c r="B359" s="290"/>
      <c r="C359" s="16" t="s">
        <v>363</v>
      </c>
      <c r="D359" s="322"/>
      <c r="E359" s="327"/>
      <c r="F359" s="322"/>
      <c r="G359" s="322"/>
      <c r="H359" s="322"/>
    </row>
    <row r="360" spans="1:8">
      <c r="A360" s="286"/>
      <c r="B360" s="289"/>
      <c r="C360" s="114" t="s">
        <v>192</v>
      </c>
      <c r="D360" s="323"/>
      <c r="E360" s="294"/>
      <c r="F360" s="323"/>
      <c r="G360" s="323"/>
      <c r="H360" s="323"/>
    </row>
    <row r="361" spans="1:8" ht="15" customHeight="1">
      <c r="A361" s="319" t="s">
        <v>79</v>
      </c>
      <c r="B361" s="288">
        <v>12009</v>
      </c>
      <c r="C361" s="16" t="s">
        <v>224</v>
      </c>
      <c r="D361" s="293">
        <v>1071317.5</v>
      </c>
      <c r="E361" s="294">
        <v>462500</v>
      </c>
      <c r="F361" s="293">
        <v>478071.4</v>
      </c>
      <c r="G361" s="291">
        <v>0</v>
      </c>
      <c r="H361" s="291">
        <v>0</v>
      </c>
    </row>
    <row r="362" spans="1:8" ht="25.5">
      <c r="A362" s="304"/>
      <c r="B362" s="289"/>
      <c r="C362" s="114" t="s">
        <v>341</v>
      </c>
      <c r="D362" s="284"/>
      <c r="E362" s="295"/>
      <c r="F362" s="284"/>
      <c r="G362" s="292"/>
      <c r="H362" s="292"/>
    </row>
    <row r="363" spans="1:8" ht="15" customHeight="1">
      <c r="A363" s="320"/>
      <c r="B363" s="290"/>
      <c r="C363" s="16" t="s">
        <v>226</v>
      </c>
      <c r="D363" s="284"/>
      <c r="E363" s="295"/>
      <c r="F363" s="284"/>
      <c r="G363" s="292"/>
      <c r="H363" s="292"/>
    </row>
    <row r="364" spans="1:8" ht="25.5">
      <c r="A364" s="304"/>
      <c r="B364" s="289"/>
      <c r="C364" s="114" t="s">
        <v>342</v>
      </c>
      <c r="D364" s="284"/>
      <c r="E364" s="295"/>
      <c r="F364" s="284"/>
      <c r="G364" s="292"/>
      <c r="H364" s="292"/>
    </row>
    <row r="365" spans="1:8" ht="15" customHeight="1">
      <c r="A365" s="320"/>
      <c r="B365" s="290"/>
      <c r="C365" s="16" t="s">
        <v>363</v>
      </c>
      <c r="D365" s="284"/>
      <c r="E365" s="295"/>
      <c r="F365" s="284"/>
      <c r="G365" s="292"/>
      <c r="H365" s="292"/>
    </row>
    <row r="366" spans="1:8">
      <c r="A366" s="286"/>
      <c r="B366" s="289"/>
      <c r="C366" s="114" t="s">
        <v>192</v>
      </c>
      <c r="D366" s="284"/>
      <c r="E366" s="295"/>
      <c r="F366" s="284"/>
      <c r="G366" s="293"/>
      <c r="H366" s="293"/>
    </row>
    <row r="367" spans="1:8" ht="15" customHeight="1">
      <c r="A367" s="319" t="s">
        <v>79</v>
      </c>
      <c r="B367" s="288" t="s">
        <v>738</v>
      </c>
      <c r="C367" s="16" t="s">
        <v>7</v>
      </c>
      <c r="D367" s="293">
        <v>358554</v>
      </c>
      <c r="E367" s="294">
        <v>381501.6</v>
      </c>
      <c r="F367" s="293">
        <v>298795</v>
      </c>
      <c r="G367" s="293">
        <v>0</v>
      </c>
      <c r="H367" s="293">
        <v>0</v>
      </c>
    </row>
    <row r="368" spans="1:8">
      <c r="A368" s="304"/>
      <c r="B368" s="289"/>
      <c r="C368" s="114" t="s">
        <v>739</v>
      </c>
      <c r="D368" s="284"/>
      <c r="E368" s="295"/>
      <c r="F368" s="284"/>
      <c r="G368" s="284"/>
      <c r="H368" s="284"/>
    </row>
    <row r="369" spans="1:8" ht="15" customHeight="1">
      <c r="A369" s="320"/>
      <c r="B369" s="290"/>
      <c r="C369" s="16" t="s">
        <v>8</v>
      </c>
      <c r="D369" s="284"/>
      <c r="E369" s="295"/>
      <c r="F369" s="284"/>
      <c r="G369" s="284"/>
      <c r="H369" s="284"/>
    </row>
    <row r="370" spans="1:8">
      <c r="A370" s="304"/>
      <c r="B370" s="289"/>
      <c r="C370" s="114" t="s">
        <v>740</v>
      </c>
      <c r="D370" s="284"/>
      <c r="E370" s="295"/>
      <c r="F370" s="284"/>
      <c r="G370" s="284"/>
      <c r="H370" s="284"/>
    </row>
    <row r="371" spans="1:8" ht="17.25">
      <c r="A371" s="320"/>
      <c r="B371" s="290"/>
      <c r="C371" s="16" t="s">
        <v>1069</v>
      </c>
      <c r="D371" s="284"/>
      <c r="E371" s="295"/>
      <c r="F371" s="284"/>
      <c r="G371" s="284"/>
      <c r="H371" s="284"/>
    </row>
    <row r="372" spans="1:8">
      <c r="A372" s="286"/>
      <c r="B372" s="289"/>
      <c r="C372" s="114" t="s">
        <v>192</v>
      </c>
      <c r="D372" s="284"/>
      <c r="E372" s="295"/>
      <c r="F372" s="284"/>
      <c r="G372" s="284"/>
      <c r="H372" s="284"/>
    </row>
    <row r="373" spans="1:8" ht="15" customHeight="1">
      <c r="A373" s="319" t="s">
        <v>79</v>
      </c>
      <c r="B373" s="288">
        <v>12012</v>
      </c>
      <c r="C373" s="16" t="s">
        <v>224</v>
      </c>
      <c r="D373" s="323">
        <v>19860</v>
      </c>
      <c r="E373" s="294">
        <v>89517.9</v>
      </c>
      <c r="F373" s="331">
        <v>50612.6</v>
      </c>
      <c r="G373" s="331">
        <v>29666.7</v>
      </c>
      <c r="H373" s="318">
        <v>9958.2999999999993</v>
      </c>
    </row>
    <row r="374" spans="1:8">
      <c r="A374" s="304"/>
      <c r="B374" s="289"/>
      <c r="C374" s="114" t="s">
        <v>343</v>
      </c>
      <c r="D374" s="332"/>
      <c r="E374" s="295"/>
      <c r="F374" s="309"/>
      <c r="G374" s="309"/>
      <c r="H374" s="290"/>
    </row>
    <row r="375" spans="1:8" ht="15" customHeight="1">
      <c r="A375" s="320"/>
      <c r="B375" s="290"/>
      <c r="C375" s="16" t="s">
        <v>226</v>
      </c>
      <c r="D375" s="332"/>
      <c r="E375" s="295"/>
      <c r="F375" s="309"/>
      <c r="G375" s="309"/>
      <c r="H375" s="290"/>
    </row>
    <row r="376" spans="1:8" ht="25.5">
      <c r="A376" s="304"/>
      <c r="B376" s="289"/>
      <c r="C376" s="114" t="s">
        <v>344</v>
      </c>
      <c r="D376" s="332"/>
      <c r="E376" s="295"/>
      <c r="F376" s="309"/>
      <c r="G376" s="309"/>
      <c r="H376" s="290"/>
    </row>
    <row r="377" spans="1:8" ht="15" customHeight="1">
      <c r="A377" s="320"/>
      <c r="B377" s="290"/>
      <c r="C377" s="16" t="s">
        <v>363</v>
      </c>
      <c r="D377" s="332"/>
      <c r="E377" s="295"/>
      <c r="F377" s="309"/>
      <c r="G377" s="309"/>
      <c r="H377" s="290"/>
    </row>
    <row r="378" spans="1:8">
      <c r="A378" s="286"/>
      <c r="B378" s="289"/>
      <c r="C378" s="114" t="s">
        <v>192</v>
      </c>
      <c r="D378" s="332"/>
      <c r="E378" s="295"/>
      <c r="F378" s="288"/>
      <c r="G378" s="288"/>
      <c r="H378" s="290"/>
    </row>
    <row r="379" spans="1:8" ht="15" customHeight="1">
      <c r="A379" s="319" t="s">
        <v>79</v>
      </c>
      <c r="B379" s="288">
        <v>12013</v>
      </c>
      <c r="C379" s="16" t="s">
        <v>224</v>
      </c>
      <c r="D379" s="293">
        <v>7141</v>
      </c>
      <c r="E379" s="294">
        <v>20700</v>
      </c>
      <c r="F379" s="293">
        <v>7141</v>
      </c>
      <c r="G379" s="293">
        <v>0</v>
      </c>
      <c r="H379" s="293">
        <v>0</v>
      </c>
    </row>
    <row r="380" spans="1:8">
      <c r="A380" s="304"/>
      <c r="B380" s="289"/>
      <c r="C380" s="114" t="s">
        <v>345</v>
      </c>
      <c r="D380" s="284"/>
      <c r="E380" s="295"/>
      <c r="F380" s="284"/>
      <c r="G380" s="284"/>
      <c r="H380" s="284"/>
    </row>
    <row r="381" spans="1:8" ht="15" customHeight="1">
      <c r="A381" s="320"/>
      <c r="B381" s="290"/>
      <c r="C381" s="16" t="s">
        <v>226</v>
      </c>
      <c r="D381" s="284"/>
      <c r="E381" s="295"/>
      <c r="F381" s="284"/>
      <c r="G381" s="284"/>
      <c r="H381" s="284"/>
    </row>
    <row r="382" spans="1:8">
      <c r="A382" s="304"/>
      <c r="B382" s="289"/>
      <c r="C382" s="114" t="s">
        <v>346</v>
      </c>
      <c r="D382" s="284"/>
      <c r="E382" s="295"/>
      <c r="F382" s="284"/>
      <c r="G382" s="284"/>
      <c r="H382" s="284"/>
    </row>
    <row r="383" spans="1:8" ht="15" customHeight="1">
      <c r="A383" s="320"/>
      <c r="B383" s="290"/>
      <c r="C383" s="16" t="s">
        <v>363</v>
      </c>
      <c r="D383" s="284"/>
      <c r="E383" s="295"/>
      <c r="F383" s="284"/>
      <c r="G383" s="284"/>
      <c r="H383" s="284"/>
    </row>
    <row r="384" spans="1:8">
      <c r="A384" s="286"/>
      <c r="B384" s="289"/>
      <c r="C384" s="114" t="s">
        <v>192</v>
      </c>
      <c r="D384" s="284"/>
      <c r="E384" s="295"/>
      <c r="F384" s="284"/>
      <c r="G384" s="284"/>
      <c r="H384" s="284"/>
    </row>
    <row r="385" spans="1:8" ht="15" customHeight="1">
      <c r="A385" s="319" t="s">
        <v>79</v>
      </c>
      <c r="B385" s="288">
        <v>12014</v>
      </c>
      <c r="C385" s="16" t="s">
        <v>224</v>
      </c>
      <c r="D385" s="296">
        <v>4118504.898</v>
      </c>
      <c r="E385" s="295">
        <v>5400685.9000000004</v>
      </c>
      <c r="F385" s="296">
        <v>8068193.6699999999</v>
      </c>
      <c r="G385" s="296">
        <v>8058863.5999999996</v>
      </c>
      <c r="H385" s="296">
        <v>8010286.2999999998</v>
      </c>
    </row>
    <row r="386" spans="1:8">
      <c r="A386" s="304"/>
      <c r="B386" s="289"/>
      <c r="C386" s="114" t="s">
        <v>347</v>
      </c>
      <c r="D386" s="296"/>
      <c r="E386" s="295"/>
      <c r="F386" s="296"/>
      <c r="G386" s="296"/>
      <c r="H386" s="296"/>
    </row>
    <row r="387" spans="1:8" ht="15" customHeight="1">
      <c r="A387" s="320"/>
      <c r="B387" s="290"/>
      <c r="C387" s="16" t="s">
        <v>226</v>
      </c>
      <c r="D387" s="296"/>
      <c r="E387" s="295"/>
      <c r="F387" s="296"/>
      <c r="G387" s="296"/>
      <c r="H387" s="296"/>
    </row>
    <row r="388" spans="1:8">
      <c r="A388" s="304"/>
      <c r="B388" s="289"/>
      <c r="C388" s="114" t="s">
        <v>348</v>
      </c>
      <c r="D388" s="296"/>
      <c r="E388" s="295"/>
      <c r="F388" s="296"/>
      <c r="G388" s="296"/>
      <c r="H388" s="296"/>
    </row>
    <row r="389" spans="1:8" ht="15" customHeight="1">
      <c r="A389" s="320"/>
      <c r="B389" s="290"/>
      <c r="C389" s="16" t="s">
        <v>363</v>
      </c>
      <c r="D389" s="296"/>
      <c r="E389" s="295"/>
      <c r="F389" s="296"/>
      <c r="G389" s="296"/>
      <c r="H389" s="296"/>
    </row>
    <row r="390" spans="1:8">
      <c r="A390" s="286"/>
      <c r="B390" s="289"/>
      <c r="C390" s="114" t="s">
        <v>192</v>
      </c>
      <c r="D390" s="296"/>
      <c r="E390" s="295"/>
      <c r="F390" s="296"/>
      <c r="G390" s="296"/>
      <c r="H390" s="296"/>
    </row>
    <row r="391" spans="1:8" ht="15" customHeight="1">
      <c r="A391" s="324" t="s">
        <v>79</v>
      </c>
      <c r="B391" s="288">
        <v>12015</v>
      </c>
      <c r="C391" s="16" t="s">
        <v>224</v>
      </c>
      <c r="D391" s="293">
        <v>396862.5</v>
      </c>
      <c r="E391" s="294">
        <v>713682.3</v>
      </c>
      <c r="F391" s="293">
        <v>3842426.7</v>
      </c>
      <c r="G391" s="293">
        <v>3842426.7</v>
      </c>
      <c r="H391" s="293">
        <v>765069.2</v>
      </c>
    </row>
    <row r="392" spans="1:8">
      <c r="A392" s="287"/>
      <c r="B392" s="289"/>
      <c r="C392" s="114" t="s">
        <v>190</v>
      </c>
      <c r="D392" s="284"/>
      <c r="E392" s="295"/>
      <c r="F392" s="284"/>
      <c r="G392" s="284"/>
      <c r="H392" s="284"/>
    </row>
    <row r="393" spans="1:8" ht="15" customHeight="1">
      <c r="A393" s="325"/>
      <c r="B393" s="290"/>
      <c r="C393" s="16" t="s">
        <v>226</v>
      </c>
      <c r="D393" s="284"/>
      <c r="E393" s="295"/>
      <c r="F393" s="284"/>
      <c r="G393" s="284"/>
      <c r="H393" s="284"/>
    </row>
    <row r="394" spans="1:8">
      <c r="A394" s="287"/>
      <c r="B394" s="289"/>
      <c r="C394" s="114" t="s">
        <v>191</v>
      </c>
      <c r="D394" s="284"/>
      <c r="E394" s="295"/>
      <c r="F394" s="284"/>
      <c r="G394" s="284"/>
      <c r="H394" s="284"/>
    </row>
    <row r="395" spans="1:8" ht="15" customHeight="1">
      <c r="A395" s="325"/>
      <c r="B395" s="290"/>
      <c r="C395" s="16" t="s">
        <v>363</v>
      </c>
      <c r="D395" s="284"/>
      <c r="E395" s="295"/>
      <c r="F395" s="284"/>
      <c r="G395" s="284"/>
      <c r="H395" s="284"/>
    </row>
    <row r="396" spans="1:8">
      <c r="A396" s="287"/>
      <c r="B396" s="289"/>
      <c r="C396" s="114" t="s">
        <v>192</v>
      </c>
      <c r="D396" s="284"/>
      <c r="E396" s="295"/>
      <c r="F396" s="284"/>
      <c r="G396" s="284"/>
      <c r="H396" s="284"/>
    </row>
    <row r="397" spans="1:8">
      <c r="A397" s="328" t="s">
        <v>3</v>
      </c>
      <c r="B397" s="329"/>
      <c r="C397" s="329"/>
      <c r="D397" s="329"/>
      <c r="E397" s="329"/>
      <c r="F397" s="329"/>
      <c r="G397" s="329"/>
      <c r="H397" s="330"/>
    </row>
    <row r="398" spans="1:8">
      <c r="A398" s="315" t="s">
        <v>349</v>
      </c>
      <c r="B398" s="286"/>
      <c r="C398" s="114" t="s">
        <v>266</v>
      </c>
      <c r="D398" s="293">
        <f>+SUM(D406:D429)</f>
        <v>2323407.2999999998</v>
      </c>
      <c r="E398" s="293">
        <f>+SUM(E406:E429)</f>
        <v>7505018.9000000004</v>
      </c>
      <c r="F398" s="293">
        <f t="shared" ref="F398:H398" si="7">+SUM(F406:F429)</f>
        <v>8569036.0759999994</v>
      </c>
      <c r="G398" s="293">
        <f t="shared" si="7"/>
        <v>2697601.5946499999</v>
      </c>
      <c r="H398" s="293">
        <f t="shared" si="7"/>
        <v>2654795.5</v>
      </c>
    </row>
    <row r="399" spans="1:8">
      <c r="A399" s="308"/>
      <c r="B399" s="287"/>
      <c r="C399" s="114" t="s">
        <v>350</v>
      </c>
      <c r="D399" s="284"/>
      <c r="E399" s="284"/>
      <c r="F399" s="284"/>
      <c r="G399" s="284"/>
      <c r="H399" s="284"/>
    </row>
    <row r="400" spans="1:8">
      <c r="A400" s="308"/>
      <c r="B400" s="287"/>
      <c r="C400" s="114" t="s">
        <v>249</v>
      </c>
      <c r="D400" s="284"/>
      <c r="E400" s="284"/>
      <c r="F400" s="284"/>
      <c r="G400" s="284"/>
      <c r="H400" s="284"/>
    </row>
    <row r="401" spans="1:8">
      <c r="A401" s="308"/>
      <c r="B401" s="287"/>
      <c r="C401" s="114" t="s">
        <v>351</v>
      </c>
      <c r="D401" s="284"/>
      <c r="E401" s="284"/>
      <c r="F401" s="284"/>
      <c r="G401" s="284"/>
      <c r="H401" s="284"/>
    </row>
    <row r="402" spans="1:8">
      <c r="A402" s="308"/>
      <c r="B402" s="287"/>
      <c r="C402" s="114" t="s">
        <v>251</v>
      </c>
      <c r="D402" s="284"/>
      <c r="E402" s="284"/>
      <c r="F402" s="284"/>
      <c r="G402" s="284"/>
      <c r="H402" s="284"/>
    </row>
    <row r="403" spans="1:8">
      <c r="A403" s="310"/>
      <c r="B403" s="303"/>
      <c r="C403" s="114" t="s">
        <v>352</v>
      </c>
      <c r="D403" s="284"/>
      <c r="E403" s="284"/>
      <c r="F403" s="284"/>
      <c r="G403" s="284"/>
      <c r="H403" s="284"/>
    </row>
    <row r="404" spans="1:8" ht="15" customHeight="1">
      <c r="A404" s="328" t="s">
        <v>157</v>
      </c>
      <c r="B404" s="329"/>
      <c r="C404" s="329"/>
      <c r="D404" s="329"/>
      <c r="E404" s="329"/>
      <c r="F404" s="329"/>
      <c r="G404" s="329"/>
      <c r="H404" s="330"/>
    </row>
    <row r="405" spans="1:8" ht="15" customHeight="1">
      <c r="A405" s="328" t="s">
        <v>361</v>
      </c>
      <c r="B405" s="329"/>
      <c r="C405" s="329"/>
      <c r="D405" s="329"/>
      <c r="E405" s="329"/>
      <c r="F405" s="329"/>
      <c r="G405" s="329"/>
      <c r="H405" s="330"/>
    </row>
    <row r="406" spans="1:8">
      <c r="A406" s="303" t="s">
        <v>79</v>
      </c>
      <c r="B406" s="307">
        <v>11001</v>
      </c>
      <c r="C406" s="83" t="s">
        <v>224</v>
      </c>
      <c r="D406" s="291">
        <v>131363.6</v>
      </c>
      <c r="E406" s="293">
        <v>147356.4</v>
      </c>
      <c r="F406" s="291">
        <v>153749.67600000001</v>
      </c>
      <c r="G406" s="291">
        <v>153642.5</v>
      </c>
      <c r="H406" s="291">
        <v>154795.5</v>
      </c>
    </row>
    <row r="407" spans="1:8" ht="25.5">
      <c r="A407" s="304"/>
      <c r="B407" s="308"/>
      <c r="C407" s="114" t="s">
        <v>353</v>
      </c>
      <c r="D407" s="292"/>
      <c r="E407" s="284"/>
      <c r="F407" s="292"/>
      <c r="G407" s="292"/>
      <c r="H407" s="292"/>
    </row>
    <row r="408" spans="1:8">
      <c r="A408" s="304"/>
      <c r="B408" s="309"/>
      <c r="C408" s="83" t="s">
        <v>226</v>
      </c>
      <c r="D408" s="292"/>
      <c r="E408" s="284"/>
      <c r="F408" s="292"/>
      <c r="G408" s="292"/>
      <c r="H408" s="292"/>
    </row>
    <row r="409" spans="1:8" ht="25.5">
      <c r="A409" s="304"/>
      <c r="B409" s="308"/>
      <c r="C409" s="114" t="s">
        <v>255</v>
      </c>
      <c r="D409" s="292"/>
      <c r="E409" s="284"/>
      <c r="F409" s="292"/>
      <c r="G409" s="292"/>
      <c r="H409" s="292"/>
    </row>
    <row r="410" spans="1:8">
      <c r="A410" s="304"/>
      <c r="B410" s="309"/>
      <c r="C410" s="83" t="s">
        <v>363</v>
      </c>
      <c r="D410" s="292"/>
      <c r="E410" s="284"/>
      <c r="F410" s="292"/>
      <c r="G410" s="292"/>
      <c r="H410" s="292"/>
    </row>
    <row r="411" spans="1:8">
      <c r="A411" s="286"/>
      <c r="B411" s="310"/>
      <c r="C411" s="114" t="s">
        <v>228</v>
      </c>
      <c r="D411" s="293"/>
      <c r="E411" s="284"/>
      <c r="F411" s="293"/>
      <c r="G411" s="293"/>
      <c r="H411" s="293"/>
    </row>
    <row r="412" spans="1:8">
      <c r="A412" s="303" t="s">
        <v>79</v>
      </c>
      <c r="B412" s="307">
        <v>11002</v>
      </c>
      <c r="C412" s="83" t="s">
        <v>224</v>
      </c>
      <c r="D412" s="291">
        <v>169152.48</v>
      </c>
      <c r="E412" s="293">
        <v>1000000</v>
      </c>
      <c r="F412" s="291">
        <v>2000000</v>
      </c>
      <c r="G412" s="291">
        <v>2300000</v>
      </c>
      <c r="H412" s="291">
        <v>2500000</v>
      </c>
    </row>
    <row r="413" spans="1:8">
      <c r="A413" s="304"/>
      <c r="B413" s="308"/>
      <c r="C413" s="114" t="s">
        <v>354</v>
      </c>
      <c r="D413" s="292"/>
      <c r="E413" s="284"/>
      <c r="F413" s="292"/>
      <c r="G413" s="292"/>
      <c r="H413" s="292"/>
    </row>
    <row r="414" spans="1:8">
      <c r="A414" s="304"/>
      <c r="B414" s="309"/>
      <c r="C414" s="83" t="s">
        <v>226</v>
      </c>
      <c r="D414" s="292"/>
      <c r="E414" s="284"/>
      <c r="F414" s="292"/>
      <c r="G414" s="292"/>
      <c r="H414" s="292"/>
    </row>
    <row r="415" spans="1:8" ht="38.25" customHeight="1">
      <c r="A415" s="304"/>
      <c r="B415" s="308"/>
      <c r="C415" s="114" t="s">
        <v>355</v>
      </c>
      <c r="D415" s="292"/>
      <c r="E415" s="284"/>
      <c r="F415" s="292"/>
      <c r="G415" s="292"/>
      <c r="H415" s="292"/>
    </row>
    <row r="416" spans="1:8">
      <c r="A416" s="304"/>
      <c r="B416" s="309"/>
      <c r="C416" s="83" t="s">
        <v>363</v>
      </c>
      <c r="D416" s="292"/>
      <c r="E416" s="284"/>
      <c r="F416" s="292"/>
      <c r="G416" s="292"/>
      <c r="H416" s="292"/>
    </row>
    <row r="417" spans="1:8">
      <c r="A417" s="286"/>
      <c r="B417" s="310"/>
      <c r="C417" s="114" t="s">
        <v>228</v>
      </c>
      <c r="D417" s="293"/>
      <c r="E417" s="284"/>
      <c r="F417" s="293"/>
      <c r="G417" s="293"/>
      <c r="H417" s="293"/>
    </row>
    <row r="418" spans="1:8">
      <c r="A418" s="303" t="s">
        <v>79</v>
      </c>
      <c r="B418" s="307">
        <v>11004</v>
      </c>
      <c r="C418" s="83" t="s">
        <v>224</v>
      </c>
      <c r="D418" s="291">
        <v>45474.82</v>
      </c>
      <c r="E418" s="291">
        <v>73914.3</v>
      </c>
      <c r="F418" s="291">
        <v>87445.4</v>
      </c>
      <c r="G418" s="291">
        <v>0</v>
      </c>
      <c r="H418" s="291">
        <v>0</v>
      </c>
    </row>
    <row r="419" spans="1:8">
      <c r="A419" s="304"/>
      <c r="B419" s="308"/>
      <c r="C419" s="114" t="s">
        <v>356</v>
      </c>
      <c r="D419" s="292"/>
      <c r="E419" s="292"/>
      <c r="F419" s="292"/>
      <c r="G419" s="292"/>
      <c r="H419" s="292"/>
    </row>
    <row r="420" spans="1:8">
      <c r="A420" s="304"/>
      <c r="B420" s="309"/>
      <c r="C420" s="83" t="s">
        <v>226</v>
      </c>
      <c r="D420" s="292"/>
      <c r="E420" s="292"/>
      <c r="F420" s="292"/>
      <c r="G420" s="292"/>
      <c r="H420" s="292"/>
    </row>
    <row r="421" spans="1:8" ht="25.5">
      <c r="A421" s="304"/>
      <c r="B421" s="308"/>
      <c r="C421" s="114" t="s">
        <v>357</v>
      </c>
      <c r="D421" s="292"/>
      <c r="E421" s="292"/>
      <c r="F421" s="292"/>
      <c r="G421" s="292"/>
      <c r="H421" s="292"/>
    </row>
    <row r="422" spans="1:8">
      <c r="A422" s="304"/>
      <c r="B422" s="309"/>
      <c r="C422" s="83" t="s">
        <v>363</v>
      </c>
      <c r="D422" s="292"/>
      <c r="E422" s="292"/>
      <c r="F422" s="292"/>
      <c r="G422" s="292"/>
      <c r="H422" s="292"/>
    </row>
    <row r="423" spans="1:8">
      <c r="A423" s="286"/>
      <c r="B423" s="310"/>
      <c r="C423" s="114" t="s">
        <v>228</v>
      </c>
      <c r="D423" s="293"/>
      <c r="E423" s="293"/>
      <c r="F423" s="293"/>
      <c r="G423" s="293"/>
      <c r="H423" s="293"/>
    </row>
    <row r="424" spans="1:8">
      <c r="A424" s="303" t="s">
        <v>79</v>
      </c>
      <c r="B424" s="307">
        <v>12001</v>
      </c>
      <c r="C424" s="83" t="s">
        <v>224</v>
      </c>
      <c r="D424" s="459">
        <v>1977416.4</v>
      </c>
      <c r="E424" s="459">
        <v>6283748.2000000002</v>
      </c>
      <c r="F424" s="459">
        <v>6327841</v>
      </c>
      <c r="G424" s="459">
        <v>243959.09465000004</v>
      </c>
      <c r="H424" s="459">
        <v>0</v>
      </c>
    </row>
    <row r="425" spans="1:8">
      <c r="A425" s="304"/>
      <c r="B425" s="309"/>
      <c r="C425" s="83" t="s">
        <v>224</v>
      </c>
      <c r="D425" s="460"/>
      <c r="E425" s="460"/>
      <c r="F425" s="460"/>
      <c r="G425" s="460"/>
      <c r="H425" s="460"/>
    </row>
    <row r="426" spans="1:8">
      <c r="A426" s="304"/>
      <c r="B426" s="309"/>
      <c r="C426" s="83" t="s">
        <v>226</v>
      </c>
      <c r="D426" s="460"/>
      <c r="E426" s="460"/>
      <c r="F426" s="460"/>
      <c r="G426" s="460"/>
      <c r="H426" s="460"/>
    </row>
    <row r="427" spans="1:8" ht="25.5">
      <c r="A427" s="304"/>
      <c r="B427" s="308"/>
      <c r="C427" s="114" t="s">
        <v>359</v>
      </c>
      <c r="D427" s="460"/>
      <c r="E427" s="460"/>
      <c r="F427" s="460"/>
      <c r="G427" s="460"/>
      <c r="H427" s="460"/>
    </row>
    <row r="428" spans="1:8">
      <c r="A428" s="304"/>
      <c r="B428" s="309"/>
      <c r="C428" s="83" t="s">
        <v>363</v>
      </c>
      <c r="D428" s="460"/>
      <c r="E428" s="460"/>
      <c r="F428" s="460"/>
      <c r="G428" s="460"/>
      <c r="H428" s="460"/>
    </row>
    <row r="429" spans="1:8">
      <c r="A429" s="286"/>
      <c r="B429" s="310"/>
      <c r="C429" s="114" t="s">
        <v>192</v>
      </c>
      <c r="D429" s="461"/>
      <c r="E429" s="461"/>
      <c r="F429" s="461"/>
      <c r="G429" s="461"/>
      <c r="H429" s="461"/>
    </row>
  </sheetData>
  <autoFilter ref="A23:I429" xr:uid="{00000000-0001-0000-0000-000000000000}"/>
  <mergeCells count="453">
    <mergeCell ref="B3:C3"/>
    <mergeCell ref="D3:I3"/>
    <mergeCell ref="B11:I11"/>
    <mergeCell ref="B8:G8"/>
    <mergeCell ref="H8:I8"/>
    <mergeCell ref="B14:G14"/>
    <mergeCell ref="H14:I14"/>
    <mergeCell ref="B17:G17"/>
    <mergeCell ref="H17:I17"/>
    <mergeCell ref="A373:A378"/>
    <mergeCell ref="B373:B378"/>
    <mergeCell ref="A361:A366"/>
    <mergeCell ref="B361:B366"/>
    <mergeCell ref="D361:D366"/>
    <mergeCell ref="E361:E366"/>
    <mergeCell ref="F361:F366"/>
    <mergeCell ref="A367:A372"/>
    <mergeCell ref="B367:B372"/>
    <mergeCell ref="D367:D372"/>
    <mergeCell ref="E367:E372"/>
    <mergeCell ref="F367:F372"/>
    <mergeCell ref="G373:G378"/>
    <mergeCell ref="H373:H378"/>
    <mergeCell ref="D373:D378"/>
    <mergeCell ref="E373:E378"/>
    <mergeCell ref="F373:F378"/>
    <mergeCell ref="G361:G366"/>
    <mergeCell ref="H361:H366"/>
    <mergeCell ref="G367:G372"/>
    <mergeCell ref="H367:H372"/>
    <mergeCell ref="A412:A417"/>
    <mergeCell ref="B412:B417"/>
    <mergeCell ref="D412:D417"/>
    <mergeCell ref="E412:E417"/>
    <mergeCell ref="F412:F417"/>
    <mergeCell ref="G412:G417"/>
    <mergeCell ref="H412:H417"/>
    <mergeCell ref="A404:H404"/>
    <mergeCell ref="G391:G396"/>
    <mergeCell ref="H391:H396"/>
    <mergeCell ref="A398:A403"/>
    <mergeCell ref="B398:B403"/>
    <mergeCell ref="D398:D403"/>
    <mergeCell ref="E398:E403"/>
    <mergeCell ref="F398:F403"/>
    <mergeCell ref="G398:G403"/>
    <mergeCell ref="H398:H403"/>
    <mergeCell ref="A391:A396"/>
    <mergeCell ref="B391:B396"/>
    <mergeCell ref="D391:D396"/>
    <mergeCell ref="E391:E396"/>
    <mergeCell ref="F391:F396"/>
    <mergeCell ref="A397:H397"/>
    <mergeCell ref="A406:A411"/>
    <mergeCell ref="G424:G429"/>
    <mergeCell ref="H424:H429"/>
    <mergeCell ref="A424:A429"/>
    <mergeCell ref="B424:B429"/>
    <mergeCell ref="D424:D429"/>
    <mergeCell ref="E424:E429"/>
    <mergeCell ref="F424:F429"/>
    <mergeCell ref="G418:G423"/>
    <mergeCell ref="H418:H423"/>
    <mergeCell ref="A418:A423"/>
    <mergeCell ref="B418:B423"/>
    <mergeCell ref="D418:D423"/>
    <mergeCell ref="E418:E423"/>
    <mergeCell ref="F418:F423"/>
    <mergeCell ref="B406:B411"/>
    <mergeCell ref="D406:D411"/>
    <mergeCell ref="E406:E411"/>
    <mergeCell ref="F406:F411"/>
    <mergeCell ref="G379:G384"/>
    <mergeCell ref="H379:H384"/>
    <mergeCell ref="A385:A390"/>
    <mergeCell ref="B385:B390"/>
    <mergeCell ref="A379:A384"/>
    <mergeCell ref="B379:B384"/>
    <mergeCell ref="D379:D384"/>
    <mergeCell ref="E379:E384"/>
    <mergeCell ref="F379:F384"/>
    <mergeCell ref="G385:G390"/>
    <mergeCell ref="H385:H390"/>
    <mergeCell ref="D385:D390"/>
    <mergeCell ref="E385:E390"/>
    <mergeCell ref="F385:F390"/>
    <mergeCell ref="A405:H405"/>
    <mergeCell ref="G406:G411"/>
    <mergeCell ref="H406:H411"/>
    <mergeCell ref="A355:A360"/>
    <mergeCell ref="B355:B360"/>
    <mergeCell ref="H355:H360"/>
    <mergeCell ref="A349:A354"/>
    <mergeCell ref="B349:B354"/>
    <mergeCell ref="D349:D354"/>
    <mergeCell ref="E349:E354"/>
    <mergeCell ref="F349:F354"/>
    <mergeCell ref="D355:D360"/>
    <mergeCell ref="E355:E360"/>
    <mergeCell ref="F355:F360"/>
    <mergeCell ref="G355:G360"/>
    <mergeCell ref="G349:G354"/>
    <mergeCell ref="H349:H354"/>
    <mergeCell ref="A343:A348"/>
    <mergeCell ref="B343:B348"/>
    <mergeCell ref="A337:A342"/>
    <mergeCell ref="B337:B342"/>
    <mergeCell ref="D337:D342"/>
    <mergeCell ref="E337:E342"/>
    <mergeCell ref="F337:F342"/>
    <mergeCell ref="G343:G348"/>
    <mergeCell ref="H343:H348"/>
    <mergeCell ref="D343:D348"/>
    <mergeCell ref="E343:E348"/>
    <mergeCell ref="F343:F348"/>
    <mergeCell ref="G337:G342"/>
    <mergeCell ref="H337:H342"/>
    <mergeCell ref="A331:A336"/>
    <mergeCell ref="B331:B336"/>
    <mergeCell ref="D331:D336"/>
    <mergeCell ref="E331:E336"/>
    <mergeCell ref="F331:F336"/>
    <mergeCell ref="G331:G336"/>
    <mergeCell ref="H331:H336"/>
    <mergeCell ref="A325:A330"/>
    <mergeCell ref="B325:B330"/>
    <mergeCell ref="D325:D330"/>
    <mergeCell ref="E325:E330"/>
    <mergeCell ref="F325:F330"/>
    <mergeCell ref="G325:G330"/>
    <mergeCell ref="H325:H330"/>
    <mergeCell ref="A319:A324"/>
    <mergeCell ref="B319:B324"/>
    <mergeCell ref="A311:A316"/>
    <mergeCell ref="B311:B316"/>
    <mergeCell ref="D311:D316"/>
    <mergeCell ref="E311:E316"/>
    <mergeCell ref="F311:F316"/>
    <mergeCell ref="G319:G324"/>
    <mergeCell ref="H319:H324"/>
    <mergeCell ref="D319:D324"/>
    <mergeCell ref="E319:E324"/>
    <mergeCell ref="F319:F324"/>
    <mergeCell ref="G311:G316"/>
    <mergeCell ref="H311:H316"/>
    <mergeCell ref="A304:A309"/>
    <mergeCell ref="B304:B309"/>
    <mergeCell ref="D304:D309"/>
    <mergeCell ref="E304:E309"/>
    <mergeCell ref="F304:F309"/>
    <mergeCell ref="G304:G309"/>
    <mergeCell ref="H304:H309"/>
    <mergeCell ref="H291:H296"/>
    <mergeCell ref="A297:A302"/>
    <mergeCell ref="B297:B302"/>
    <mergeCell ref="D297:D302"/>
    <mergeCell ref="E297:E302"/>
    <mergeCell ref="F297:F302"/>
    <mergeCell ref="G297:G302"/>
    <mergeCell ref="H297:H302"/>
    <mergeCell ref="A291:A296"/>
    <mergeCell ref="B291:B296"/>
    <mergeCell ref="D291:D296"/>
    <mergeCell ref="E291:E296"/>
    <mergeCell ref="F291:F296"/>
    <mergeCell ref="G291:G296"/>
    <mergeCell ref="A285:A290"/>
    <mergeCell ref="B285:B290"/>
    <mergeCell ref="D285:D290"/>
    <mergeCell ref="E285:E290"/>
    <mergeCell ref="F285:F290"/>
    <mergeCell ref="G285:G290"/>
    <mergeCell ref="H285:H290"/>
    <mergeCell ref="A279:A284"/>
    <mergeCell ref="B279:B284"/>
    <mergeCell ref="D279:D284"/>
    <mergeCell ref="E279:E284"/>
    <mergeCell ref="F279:F284"/>
    <mergeCell ref="G279:G284"/>
    <mergeCell ref="H279:H284"/>
    <mergeCell ref="A271:A276"/>
    <mergeCell ref="B271:B276"/>
    <mergeCell ref="D271:D276"/>
    <mergeCell ref="E271:E276"/>
    <mergeCell ref="F271:F276"/>
    <mergeCell ref="G271:G276"/>
    <mergeCell ref="H271:H276"/>
    <mergeCell ref="H264:H269"/>
    <mergeCell ref="A264:A269"/>
    <mergeCell ref="B264:B269"/>
    <mergeCell ref="D264:D269"/>
    <mergeCell ref="E264:E269"/>
    <mergeCell ref="F264:F269"/>
    <mergeCell ref="G264:G269"/>
    <mergeCell ref="H250:H255"/>
    <mergeCell ref="A258:A263"/>
    <mergeCell ref="B258:B263"/>
    <mergeCell ref="D258:D263"/>
    <mergeCell ref="E258:E263"/>
    <mergeCell ref="F258:F263"/>
    <mergeCell ref="G258:G263"/>
    <mergeCell ref="H258:H263"/>
    <mergeCell ref="A250:A255"/>
    <mergeCell ref="B250:B255"/>
    <mergeCell ref="D250:D255"/>
    <mergeCell ref="E250:E255"/>
    <mergeCell ref="F250:F255"/>
    <mergeCell ref="G250:G255"/>
    <mergeCell ref="A231:A236"/>
    <mergeCell ref="B231:B236"/>
    <mergeCell ref="A223:A228"/>
    <mergeCell ref="B223:B228"/>
    <mergeCell ref="D223:D228"/>
    <mergeCell ref="E223:E228"/>
    <mergeCell ref="F223:F228"/>
    <mergeCell ref="A243:A248"/>
    <mergeCell ref="B243:B248"/>
    <mergeCell ref="A237:A242"/>
    <mergeCell ref="B237:B242"/>
    <mergeCell ref="D237:D242"/>
    <mergeCell ref="E237:E242"/>
    <mergeCell ref="D243:D248"/>
    <mergeCell ref="E243:E248"/>
    <mergeCell ref="F243:F248"/>
    <mergeCell ref="F237:F242"/>
    <mergeCell ref="A216:A221"/>
    <mergeCell ref="B216:B221"/>
    <mergeCell ref="D216:D221"/>
    <mergeCell ref="E216:E221"/>
    <mergeCell ref="F216:F221"/>
    <mergeCell ref="G216:G221"/>
    <mergeCell ref="H216:H221"/>
    <mergeCell ref="A209:A214"/>
    <mergeCell ref="B209:B214"/>
    <mergeCell ref="D209:D214"/>
    <mergeCell ref="E209:E214"/>
    <mergeCell ref="F209:F214"/>
    <mergeCell ref="G209:G214"/>
    <mergeCell ref="A203:A208"/>
    <mergeCell ref="B203:B208"/>
    <mergeCell ref="D203:D208"/>
    <mergeCell ref="E203:E208"/>
    <mergeCell ref="F203:F208"/>
    <mergeCell ref="G203:G208"/>
    <mergeCell ref="H203:H208"/>
    <mergeCell ref="A197:A202"/>
    <mergeCell ref="B197:B202"/>
    <mergeCell ref="D197:D202"/>
    <mergeCell ref="E197:E202"/>
    <mergeCell ref="F197:F202"/>
    <mergeCell ref="G197:G202"/>
    <mergeCell ref="H176:H181"/>
    <mergeCell ref="A182:A187"/>
    <mergeCell ref="B182:B187"/>
    <mergeCell ref="A176:A181"/>
    <mergeCell ref="B176:B181"/>
    <mergeCell ref="G189:G194"/>
    <mergeCell ref="H189:H194"/>
    <mergeCell ref="A189:A194"/>
    <mergeCell ref="B189:B194"/>
    <mergeCell ref="D189:D194"/>
    <mergeCell ref="E189:E194"/>
    <mergeCell ref="F189:F194"/>
    <mergeCell ref="D176:D181"/>
    <mergeCell ref="E176:E181"/>
    <mergeCell ref="F176:F181"/>
    <mergeCell ref="G176:G181"/>
    <mergeCell ref="D182:D187"/>
    <mergeCell ref="A168:A173"/>
    <mergeCell ref="B168:B173"/>
    <mergeCell ref="D168:D173"/>
    <mergeCell ref="E168:E173"/>
    <mergeCell ref="F168:F173"/>
    <mergeCell ref="G168:G173"/>
    <mergeCell ref="H168:H173"/>
    <mergeCell ref="H161:H166"/>
    <mergeCell ref="A161:A166"/>
    <mergeCell ref="B161:B166"/>
    <mergeCell ref="D161:D166"/>
    <mergeCell ref="E161:E166"/>
    <mergeCell ref="F161:F166"/>
    <mergeCell ref="G161:G166"/>
    <mergeCell ref="H149:H154"/>
    <mergeCell ref="A155:A160"/>
    <mergeCell ref="B155:B160"/>
    <mergeCell ref="D155:D160"/>
    <mergeCell ref="E155:E160"/>
    <mergeCell ref="F155:F160"/>
    <mergeCell ref="G155:G160"/>
    <mergeCell ref="H155:H160"/>
    <mergeCell ref="A149:A154"/>
    <mergeCell ref="B149:B154"/>
    <mergeCell ref="D149:D154"/>
    <mergeCell ref="E149:E154"/>
    <mergeCell ref="F149:F154"/>
    <mergeCell ref="G149:G154"/>
    <mergeCell ref="H134:H139"/>
    <mergeCell ref="A95:A100"/>
    <mergeCell ref="A141:A146"/>
    <mergeCell ref="B141:B146"/>
    <mergeCell ref="D141:D146"/>
    <mergeCell ref="E141:E146"/>
    <mergeCell ref="F141:F146"/>
    <mergeCell ref="G141:G146"/>
    <mergeCell ref="H141:H146"/>
    <mergeCell ref="A134:A139"/>
    <mergeCell ref="B134:B139"/>
    <mergeCell ref="D134:D139"/>
    <mergeCell ref="E134:E139"/>
    <mergeCell ref="F134:F139"/>
    <mergeCell ref="G121:G126"/>
    <mergeCell ref="H121:H126"/>
    <mergeCell ref="A128:A133"/>
    <mergeCell ref="B128:B133"/>
    <mergeCell ref="D128:D133"/>
    <mergeCell ref="E128:E133"/>
    <mergeCell ref="F128:F133"/>
    <mergeCell ref="G128:G133"/>
    <mergeCell ref="H128:H133"/>
    <mergeCell ref="A121:A126"/>
    <mergeCell ref="A115:A120"/>
    <mergeCell ref="B115:B120"/>
    <mergeCell ref="D115:D120"/>
    <mergeCell ref="E115:E120"/>
    <mergeCell ref="F115:F120"/>
    <mergeCell ref="G115:G120"/>
    <mergeCell ref="H115:H120"/>
    <mergeCell ref="A109:A114"/>
    <mergeCell ref="B109:B114"/>
    <mergeCell ref="D109:D114"/>
    <mergeCell ref="H95:H100"/>
    <mergeCell ref="G88:G93"/>
    <mergeCell ref="H103:H108"/>
    <mergeCell ref="B95:B100"/>
    <mergeCell ref="D95:D100"/>
    <mergeCell ref="E95:E100"/>
    <mergeCell ref="F95:F100"/>
    <mergeCell ref="G95:G100"/>
    <mergeCell ref="B121:B126"/>
    <mergeCell ref="D121:D126"/>
    <mergeCell ref="E121:E126"/>
    <mergeCell ref="F121:F126"/>
    <mergeCell ref="D103:D108"/>
    <mergeCell ref="E103:E108"/>
    <mergeCell ref="F103:F108"/>
    <mergeCell ref="G103:G108"/>
    <mergeCell ref="G109:G114"/>
    <mergeCell ref="H109:H114"/>
    <mergeCell ref="F109:F114"/>
    <mergeCell ref="B103:B108"/>
    <mergeCell ref="H88:H93"/>
    <mergeCell ref="A88:A93"/>
    <mergeCell ref="B88:B93"/>
    <mergeCell ref="D88:D93"/>
    <mergeCell ref="E88:E93"/>
    <mergeCell ref="F88:F93"/>
    <mergeCell ref="H39:H44"/>
    <mergeCell ref="G51:G56"/>
    <mergeCell ref="H51:H56"/>
    <mergeCell ref="G45:G50"/>
    <mergeCell ref="H45:H50"/>
    <mergeCell ref="A81:A86"/>
    <mergeCell ref="B81:B86"/>
    <mergeCell ref="D81:D86"/>
    <mergeCell ref="E81:E86"/>
    <mergeCell ref="F81:F86"/>
    <mergeCell ref="G81:G86"/>
    <mergeCell ref="H81:H86"/>
    <mergeCell ref="G69:G74"/>
    <mergeCell ref="H69:H74"/>
    <mergeCell ref="F75:F80"/>
    <mergeCell ref="D57:D62"/>
    <mergeCell ref="E57:E62"/>
    <mergeCell ref="F57:F62"/>
    <mergeCell ref="G57:G62"/>
    <mergeCell ref="H57:H62"/>
    <mergeCell ref="G63:G68"/>
    <mergeCell ref="G75:G80"/>
    <mergeCell ref="G25:G30"/>
    <mergeCell ref="H25:H30"/>
    <mergeCell ref="H33:H38"/>
    <mergeCell ref="B63:B68"/>
    <mergeCell ref="D63:D68"/>
    <mergeCell ref="E63:E68"/>
    <mergeCell ref="F63:F68"/>
    <mergeCell ref="H63:H68"/>
    <mergeCell ref="H75:H80"/>
    <mergeCell ref="D69:D74"/>
    <mergeCell ref="E69:E74"/>
    <mergeCell ref="F69:F74"/>
    <mergeCell ref="A103:A108"/>
    <mergeCell ref="E109:E114"/>
    <mergeCell ref="A69:A74"/>
    <mergeCell ref="B69:B74"/>
    <mergeCell ref="G134:G139"/>
    <mergeCell ref="A22:B22"/>
    <mergeCell ref="C22:C23"/>
    <mergeCell ref="A25:A30"/>
    <mergeCell ref="B25:B30"/>
    <mergeCell ref="D25:D30"/>
    <mergeCell ref="E25:E30"/>
    <mergeCell ref="A39:A44"/>
    <mergeCell ref="B39:B44"/>
    <mergeCell ref="A63:A68"/>
    <mergeCell ref="A57:A62"/>
    <mergeCell ref="B57:B62"/>
    <mergeCell ref="A75:A80"/>
    <mergeCell ref="B75:B80"/>
    <mergeCell ref="D75:D80"/>
    <mergeCell ref="E75:E80"/>
    <mergeCell ref="F22:F23"/>
    <mergeCell ref="G22:G23"/>
    <mergeCell ref="G33:G38"/>
    <mergeCell ref="F33:F38"/>
    <mergeCell ref="G237:G242"/>
    <mergeCell ref="H237:H242"/>
    <mergeCell ref="G243:G248"/>
    <mergeCell ref="H243:H248"/>
    <mergeCell ref="G182:G187"/>
    <mergeCell ref="H182:H187"/>
    <mergeCell ref="H231:H236"/>
    <mergeCell ref="D231:D236"/>
    <mergeCell ref="E231:E236"/>
    <mergeCell ref="F231:F236"/>
    <mergeCell ref="G231:G236"/>
    <mergeCell ref="H197:H202"/>
    <mergeCell ref="H209:H214"/>
    <mergeCell ref="H223:H228"/>
    <mergeCell ref="G223:G228"/>
    <mergeCell ref="E182:E187"/>
    <mergeCell ref="F182:F187"/>
    <mergeCell ref="A51:A56"/>
    <mergeCell ref="B51:B56"/>
    <mergeCell ref="D51:D56"/>
    <mergeCell ref="E51:E56"/>
    <mergeCell ref="F51:F56"/>
    <mergeCell ref="A45:A50"/>
    <mergeCell ref="B45:B50"/>
    <mergeCell ref="D45:D50"/>
    <mergeCell ref="E45:E50"/>
    <mergeCell ref="F45:F50"/>
    <mergeCell ref="H22:H23"/>
    <mergeCell ref="D39:D44"/>
    <mergeCell ref="E39:E44"/>
    <mergeCell ref="F39:F44"/>
    <mergeCell ref="G39:G44"/>
    <mergeCell ref="A33:A38"/>
    <mergeCell ref="B33:B38"/>
    <mergeCell ref="D22:D23"/>
    <mergeCell ref="E22:E23"/>
    <mergeCell ref="E33:E38"/>
    <mergeCell ref="D33:D38"/>
    <mergeCell ref="F25:F30"/>
  </mergeCells>
  <phoneticPr fontId="23" type="noConversion"/>
  <pageMargins left="0.25" right="0.25" top="0.75" bottom="0.75" header="0.3" footer="0.3"/>
  <pageSetup paperSize="9" scale="52"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AA24"/>
  <sheetViews>
    <sheetView topLeftCell="A7" workbookViewId="0">
      <selection activeCell="K29" sqref="K29"/>
    </sheetView>
  </sheetViews>
  <sheetFormatPr defaultRowHeight="15"/>
  <cols>
    <col min="2" max="2" width="10.7109375" customWidth="1"/>
    <col min="3" max="3" width="12.7109375" customWidth="1"/>
    <col min="4" max="4" width="26.28515625" customWidth="1"/>
    <col min="5" max="5" width="8.42578125" bestFit="1" customWidth="1"/>
    <col min="6" max="6" width="7.5703125" bestFit="1" customWidth="1"/>
    <col min="7" max="7" width="7.42578125" bestFit="1" customWidth="1"/>
    <col min="8" max="8" width="8.7109375" bestFit="1" customWidth="1"/>
    <col min="9" max="9" width="9" bestFit="1" customWidth="1"/>
    <col min="10" max="10" width="8.7109375" bestFit="1" customWidth="1"/>
    <col min="11" max="11" width="10.140625" bestFit="1" customWidth="1"/>
    <col min="12" max="12" width="9" bestFit="1" customWidth="1"/>
    <col min="13" max="13" width="9.28515625" bestFit="1" customWidth="1"/>
    <col min="14" max="14" width="9.85546875" bestFit="1" customWidth="1"/>
    <col min="15" max="16" width="9.140625" bestFit="1" customWidth="1"/>
    <col min="17" max="17" width="10.140625" bestFit="1" customWidth="1"/>
    <col min="18" max="18" width="8.85546875" bestFit="1" customWidth="1"/>
    <col min="19" max="19" width="9.85546875" bestFit="1" customWidth="1"/>
    <col min="25" max="25" width="6.42578125" hidden="1" customWidth="1"/>
    <col min="26" max="26" width="3" hidden="1" customWidth="1"/>
    <col min="27" max="27" width="9.140625" hidden="1" customWidth="1"/>
  </cols>
  <sheetData>
    <row r="1" spans="1:25" ht="17.25">
      <c r="A1" s="1" t="s">
        <v>100</v>
      </c>
      <c r="B1" s="47"/>
      <c r="C1" s="47"/>
      <c r="D1" s="47"/>
      <c r="E1" s="47"/>
      <c r="F1" s="47"/>
      <c r="G1" s="47"/>
      <c r="H1" s="47"/>
      <c r="I1" s="47"/>
      <c r="J1" s="47"/>
      <c r="K1" s="47"/>
      <c r="L1" s="47"/>
      <c r="M1" s="47"/>
      <c r="N1" s="47"/>
      <c r="O1" s="47"/>
      <c r="P1" s="47"/>
      <c r="Q1" s="47"/>
      <c r="R1" s="47"/>
      <c r="S1" s="47"/>
      <c r="Y1" t="s">
        <v>96</v>
      </c>
    </row>
    <row r="2" spans="1:25" ht="17.25">
      <c r="A2" s="1"/>
      <c r="B2" s="47"/>
      <c r="C2" s="47"/>
      <c r="D2" s="47"/>
      <c r="E2" s="47"/>
      <c r="F2" s="47"/>
      <c r="G2" s="47"/>
      <c r="H2" s="47"/>
      <c r="I2" s="47"/>
      <c r="J2" s="47"/>
      <c r="K2" s="47"/>
      <c r="L2" s="47"/>
      <c r="M2" s="47"/>
      <c r="N2" s="47"/>
      <c r="O2" s="47"/>
      <c r="P2" s="47"/>
      <c r="Q2" s="47"/>
      <c r="R2" s="47"/>
      <c r="S2" s="47"/>
      <c r="Y2" t="s">
        <v>97</v>
      </c>
    </row>
    <row r="3" spans="1:25" ht="17.25">
      <c r="A3" s="1" t="s">
        <v>177</v>
      </c>
      <c r="B3" s="47"/>
      <c r="C3" s="47"/>
      <c r="D3" s="47"/>
      <c r="E3" s="47"/>
      <c r="F3" s="47"/>
      <c r="G3" s="47"/>
      <c r="H3" s="47"/>
      <c r="I3" s="47"/>
      <c r="J3" s="47"/>
      <c r="K3" s="47"/>
      <c r="L3" s="47"/>
      <c r="M3" s="47"/>
      <c r="N3" s="47"/>
      <c r="O3" s="47"/>
      <c r="P3" s="47"/>
      <c r="Q3" s="47"/>
      <c r="R3" s="47"/>
      <c r="S3" s="47"/>
      <c r="Y3" t="s">
        <v>98</v>
      </c>
    </row>
    <row r="4" spans="1:25">
      <c r="A4" s="400"/>
      <c r="B4" s="400"/>
      <c r="C4" s="400"/>
      <c r="D4" s="400"/>
      <c r="E4" s="400"/>
      <c r="F4" s="400"/>
      <c r="G4" s="400"/>
      <c r="H4" s="400"/>
      <c r="I4" s="400"/>
      <c r="J4" s="400"/>
      <c r="K4" s="400"/>
      <c r="L4" s="400"/>
      <c r="M4" s="400"/>
      <c r="N4" s="400"/>
      <c r="O4" s="400"/>
      <c r="P4" s="400"/>
      <c r="Q4" s="400"/>
      <c r="R4" s="400"/>
      <c r="S4" s="400"/>
    </row>
    <row r="5" spans="1:25" ht="15" customHeight="1">
      <c r="B5" s="364" t="s">
        <v>21</v>
      </c>
      <c r="C5" s="364"/>
      <c r="D5" s="364" t="s">
        <v>99</v>
      </c>
      <c r="E5" s="364" t="s">
        <v>102</v>
      </c>
      <c r="F5" s="364"/>
      <c r="G5" s="364"/>
      <c r="H5" s="364" t="s">
        <v>101</v>
      </c>
      <c r="I5" s="364"/>
      <c r="J5" s="364"/>
      <c r="K5" s="364" t="s">
        <v>32</v>
      </c>
      <c r="L5" s="364"/>
      <c r="M5" s="364"/>
      <c r="N5" s="364"/>
      <c r="O5" s="364"/>
      <c r="P5" s="364"/>
      <c r="Q5" s="364"/>
      <c r="R5" s="364"/>
      <c r="S5" s="364"/>
    </row>
    <row r="6" spans="1:25" ht="23.25" customHeight="1">
      <c r="B6" s="364"/>
      <c r="C6" s="364"/>
      <c r="D6" s="364"/>
      <c r="E6" s="364"/>
      <c r="F6" s="364"/>
      <c r="G6" s="364"/>
      <c r="H6" s="364"/>
      <c r="I6" s="364"/>
      <c r="J6" s="364"/>
      <c r="K6" s="364" t="s">
        <v>13</v>
      </c>
      <c r="L6" s="364"/>
      <c r="M6" s="364"/>
      <c r="N6" s="364" t="s">
        <v>16</v>
      </c>
      <c r="O6" s="364"/>
      <c r="P6" s="364"/>
      <c r="Q6" s="364" t="s">
        <v>20</v>
      </c>
      <c r="R6" s="364"/>
      <c r="S6" s="364"/>
    </row>
    <row r="7" spans="1:25" ht="126" customHeight="1">
      <c r="B7" s="8" t="s">
        <v>3</v>
      </c>
      <c r="C7" s="8" t="s">
        <v>46</v>
      </c>
      <c r="D7" s="364"/>
      <c r="E7" s="9" t="s">
        <v>25</v>
      </c>
      <c r="F7" s="9" t="s">
        <v>39</v>
      </c>
      <c r="G7" s="9" t="s">
        <v>40</v>
      </c>
      <c r="H7" s="9" t="s">
        <v>25</v>
      </c>
      <c r="I7" s="9" t="s">
        <v>39</v>
      </c>
      <c r="J7" s="9" t="s">
        <v>40</v>
      </c>
      <c r="K7" s="9" t="s">
        <v>25</v>
      </c>
      <c r="L7" s="9" t="s">
        <v>39</v>
      </c>
      <c r="M7" s="9" t="s">
        <v>40</v>
      </c>
      <c r="N7" s="9" t="s">
        <v>25</v>
      </c>
      <c r="O7" s="9" t="s">
        <v>39</v>
      </c>
      <c r="P7" s="9" t="s">
        <v>40</v>
      </c>
      <c r="Q7" s="9" t="s">
        <v>25</v>
      </c>
      <c r="R7" s="9" t="s">
        <v>39</v>
      </c>
      <c r="S7" s="9" t="s">
        <v>40</v>
      </c>
    </row>
    <row r="8" spans="1:25" ht="114.75">
      <c r="B8" s="38">
        <v>1022</v>
      </c>
      <c r="C8" s="38">
        <v>12005</v>
      </c>
      <c r="D8" s="38" t="s">
        <v>815</v>
      </c>
      <c r="E8" s="122">
        <v>513577</v>
      </c>
      <c r="F8" s="129">
        <v>374992.6</v>
      </c>
      <c r="G8" s="43">
        <v>138584.4</v>
      </c>
      <c r="H8" s="122">
        <v>739927.1</v>
      </c>
      <c r="I8" s="123">
        <v>454855.6</v>
      </c>
      <c r="J8" s="123">
        <v>285071.5</v>
      </c>
      <c r="K8" s="126">
        <v>948557.9</v>
      </c>
      <c r="L8" s="123">
        <v>556734.5</v>
      </c>
      <c r="M8" s="123">
        <v>391823.4</v>
      </c>
      <c r="N8" s="122">
        <v>1185697.3999999999</v>
      </c>
      <c r="O8" s="123">
        <v>592848.69999999995</v>
      </c>
      <c r="P8" s="123">
        <v>592848.69999999995</v>
      </c>
      <c r="Q8" s="122">
        <v>1422836.8</v>
      </c>
      <c r="R8" s="123">
        <v>401251.7</v>
      </c>
      <c r="S8" s="123">
        <v>1021585.1</v>
      </c>
    </row>
    <row r="9" spans="1:25" ht="89.25">
      <c r="B9" s="38">
        <v>1086</v>
      </c>
      <c r="C9" s="38">
        <v>11004</v>
      </c>
      <c r="D9" s="38" t="s">
        <v>290</v>
      </c>
      <c r="E9" s="154">
        <v>0</v>
      </c>
      <c r="F9" s="155">
        <v>0</v>
      </c>
      <c r="G9" s="155">
        <v>0</v>
      </c>
      <c r="H9" s="154">
        <v>216381</v>
      </c>
      <c r="I9" s="155">
        <v>173104.8</v>
      </c>
      <c r="J9" s="155">
        <v>43276.2</v>
      </c>
      <c r="K9" s="154">
        <v>441444.9</v>
      </c>
      <c r="L9" s="155">
        <v>370463.3</v>
      </c>
      <c r="M9" s="155">
        <v>70981.600000000006</v>
      </c>
      <c r="N9" s="154">
        <v>441444.9</v>
      </c>
      <c r="O9" s="155">
        <v>370463.3</v>
      </c>
      <c r="P9" s="155">
        <v>70981.600000000006</v>
      </c>
      <c r="Q9" s="154">
        <v>220722.5</v>
      </c>
      <c r="R9" s="155">
        <v>185231.7</v>
      </c>
      <c r="S9" s="155">
        <v>35490.800000000003</v>
      </c>
    </row>
    <row r="10" spans="1:25" ht="102">
      <c r="B10" s="38">
        <v>1086</v>
      </c>
      <c r="C10" s="38">
        <v>12003</v>
      </c>
      <c r="D10" s="38" t="s">
        <v>292</v>
      </c>
      <c r="E10" s="154">
        <v>0</v>
      </c>
      <c r="F10" s="155">
        <v>0</v>
      </c>
      <c r="G10" s="155">
        <v>0</v>
      </c>
      <c r="H10" s="154">
        <v>255008.3</v>
      </c>
      <c r="I10" s="155">
        <v>220080.5</v>
      </c>
      <c r="J10" s="155">
        <v>34927.800000000003</v>
      </c>
      <c r="K10" s="154">
        <v>1046445</v>
      </c>
      <c r="L10" s="155">
        <v>868711.9</v>
      </c>
      <c r="M10" s="155">
        <v>177733.1</v>
      </c>
      <c r="N10" s="154">
        <v>1046445</v>
      </c>
      <c r="O10" s="155">
        <v>868711.9</v>
      </c>
      <c r="P10" s="155">
        <v>177733.1</v>
      </c>
      <c r="Q10" s="154">
        <v>523222.4</v>
      </c>
      <c r="R10" s="155">
        <v>434355.9</v>
      </c>
      <c r="S10" s="155">
        <v>88866.5</v>
      </c>
    </row>
    <row r="11" spans="1:25" ht="76.5">
      <c r="B11" s="38">
        <v>1086</v>
      </c>
      <c r="C11" s="38">
        <v>310011</v>
      </c>
      <c r="D11" s="38" t="s">
        <v>294</v>
      </c>
      <c r="E11" s="154">
        <v>0</v>
      </c>
      <c r="F11" s="155">
        <v>0</v>
      </c>
      <c r="G11" s="155">
        <v>0</v>
      </c>
      <c r="H11" s="154">
        <v>121493.9</v>
      </c>
      <c r="I11" s="155">
        <v>110040.2</v>
      </c>
      <c r="J11" s="155">
        <v>11453.7</v>
      </c>
      <c r="K11" s="154">
        <v>28012.400000000001</v>
      </c>
      <c r="L11" s="155">
        <v>12928.8</v>
      </c>
      <c r="M11" s="155">
        <v>15083.6</v>
      </c>
      <c r="N11" s="154">
        <v>0</v>
      </c>
      <c r="O11" s="155">
        <v>0</v>
      </c>
      <c r="P11" s="155">
        <v>0</v>
      </c>
      <c r="Q11" s="154">
        <v>0</v>
      </c>
      <c r="R11" s="155">
        <v>0</v>
      </c>
      <c r="S11" s="155">
        <v>0</v>
      </c>
    </row>
    <row r="12" spans="1:25" ht="17.25" customHeight="1">
      <c r="A12" s="48"/>
      <c r="B12" s="361" t="s">
        <v>25</v>
      </c>
      <c r="C12" s="362"/>
      <c r="D12" s="363"/>
      <c r="E12" s="52">
        <f t="shared" ref="E12:S12" si="0">SUM(A8:A11)</f>
        <v>0</v>
      </c>
      <c r="F12" s="52">
        <f t="shared" si="0"/>
        <v>4280</v>
      </c>
      <c r="G12" s="52">
        <f t="shared" si="0"/>
        <v>345023</v>
      </c>
      <c r="H12" s="52">
        <f t="shared" si="0"/>
        <v>0</v>
      </c>
      <c r="I12" s="52">
        <f t="shared" si="0"/>
        <v>513577</v>
      </c>
      <c r="J12" s="52">
        <f t="shared" si="0"/>
        <v>374992.6</v>
      </c>
      <c r="K12" s="52">
        <f t="shared" si="0"/>
        <v>138584.4</v>
      </c>
      <c r="L12" s="52">
        <f t="shared" si="0"/>
        <v>1332810.2999999998</v>
      </c>
      <c r="M12" s="52">
        <f t="shared" si="0"/>
        <v>958081.09999999986</v>
      </c>
      <c r="N12" s="52">
        <f t="shared" si="0"/>
        <v>374729.2</v>
      </c>
      <c r="O12" s="52">
        <f t="shared" si="0"/>
        <v>2464460.1999999997</v>
      </c>
      <c r="P12" s="52">
        <f t="shared" si="0"/>
        <v>1808838.5000000002</v>
      </c>
      <c r="Q12" s="52">
        <f t="shared" si="0"/>
        <v>655621.69999999995</v>
      </c>
      <c r="R12" s="52">
        <f t="shared" si="0"/>
        <v>2673587.2999999998</v>
      </c>
      <c r="S12" s="52">
        <f t="shared" si="0"/>
        <v>1832023.9</v>
      </c>
    </row>
    <row r="18" ht="57" customHeight="1"/>
    <row r="19" ht="36.75" customHeight="1"/>
    <row r="23" ht="15" customHeight="1"/>
    <row r="24" ht="15" customHeight="1"/>
  </sheetData>
  <mergeCells count="10">
    <mergeCell ref="A4:S4"/>
    <mergeCell ref="B12:D12"/>
    <mergeCell ref="K6:M6"/>
    <mergeCell ref="N6:P6"/>
    <mergeCell ref="Q6:S6"/>
    <mergeCell ref="E5:G6"/>
    <mergeCell ref="H5:J6"/>
    <mergeCell ref="K5:S5"/>
    <mergeCell ref="B5:C6"/>
    <mergeCell ref="D5:D7"/>
  </mergeCells>
  <pageMargins left="0.7" right="0.7" top="0.75" bottom="0.75" header="0.3" footer="0.3"/>
  <pageSetup paperSize="9" orientation="portrait"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C5AB0B-C1D3-4684-823E-94C4BE33A43A}">
  <dimension ref="A1:AA23"/>
  <sheetViews>
    <sheetView workbookViewId="0">
      <selection activeCell="W10" sqref="W10"/>
    </sheetView>
  </sheetViews>
  <sheetFormatPr defaultRowHeight="15"/>
  <cols>
    <col min="2" max="2" width="10.7109375" customWidth="1"/>
    <col min="3" max="3" width="12.7109375" customWidth="1"/>
    <col min="4" max="4" width="26.28515625" customWidth="1"/>
    <col min="5" max="5" width="8.42578125" bestFit="1" customWidth="1"/>
    <col min="6" max="6" width="7.5703125" bestFit="1" customWidth="1"/>
    <col min="7" max="7" width="7.42578125" bestFit="1" customWidth="1"/>
    <col min="8" max="8" width="8.7109375" bestFit="1" customWidth="1"/>
    <col min="9" max="9" width="9" bestFit="1" customWidth="1"/>
    <col min="10" max="10" width="8.7109375" bestFit="1" customWidth="1"/>
    <col min="11" max="11" width="10.140625" bestFit="1" customWidth="1"/>
    <col min="12" max="12" width="9" bestFit="1" customWidth="1"/>
    <col min="13" max="13" width="9.28515625" bestFit="1" customWidth="1"/>
    <col min="14" max="14" width="9.85546875" bestFit="1" customWidth="1"/>
    <col min="15" max="16" width="9.140625" bestFit="1" customWidth="1"/>
    <col min="17" max="17" width="10.140625" bestFit="1" customWidth="1"/>
    <col min="18" max="18" width="8.85546875" bestFit="1" customWidth="1"/>
    <col min="19" max="19" width="9.85546875" bestFit="1" customWidth="1"/>
    <col min="25" max="25" width="6.42578125" hidden="1" customWidth="1"/>
    <col min="26" max="26" width="3" hidden="1" customWidth="1"/>
    <col min="27" max="27" width="9.140625" hidden="1" customWidth="1"/>
  </cols>
  <sheetData>
    <row r="1" spans="1:25" ht="17.25">
      <c r="A1" s="1" t="s">
        <v>100</v>
      </c>
      <c r="B1" s="47"/>
      <c r="C1" s="47"/>
      <c r="D1" s="47"/>
      <c r="E1" s="47"/>
      <c r="F1" s="47"/>
      <c r="G1" s="47"/>
      <c r="H1" s="47"/>
      <c r="I1" s="47"/>
      <c r="J1" s="47"/>
      <c r="K1" s="47"/>
      <c r="L1" s="47"/>
      <c r="M1" s="47"/>
      <c r="N1" s="47"/>
      <c r="O1" s="47"/>
      <c r="P1" s="47"/>
      <c r="Q1" s="47"/>
      <c r="R1" s="47"/>
      <c r="S1" s="47"/>
      <c r="Y1" t="s">
        <v>96</v>
      </c>
    </row>
    <row r="2" spans="1:25" ht="17.25">
      <c r="A2" s="1"/>
      <c r="B2" s="47"/>
      <c r="C2" s="47"/>
      <c r="D2" s="47"/>
      <c r="E2" s="47"/>
      <c r="F2" s="47"/>
      <c r="G2" s="47"/>
      <c r="H2" s="47"/>
      <c r="I2" s="47"/>
      <c r="J2" s="47"/>
      <c r="K2" s="47"/>
      <c r="L2" s="47"/>
      <c r="M2" s="47"/>
      <c r="N2" s="47"/>
      <c r="O2" s="47"/>
      <c r="P2" s="47"/>
      <c r="Q2" s="47"/>
      <c r="R2" s="47"/>
      <c r="S2" s="47"/>
      <c r="Y2" t="s">
        <v>97</v>
      </c>
    </row>
    <row r="3" spans="1:25" ht="17.25">
      <c r="A3" s="1" t="s">
        <v>177</v>
      </c>
      <c r="B3" s="47"/>
      <c r="C3" s="47"/>
      <c r="D3" s="47"/>
      <c r="E3" s="47"/>
      <c r="F3" s="47"/>
      <c r="G3" s="47"/>
      <c r="H3" s="47"/>
      <c r="I3" s="47"/>
      <c r="J3" s="47"/>
      <c r="K3" s="47"/>
      <c r="L3" s="47"/>
      <c r="M3" s="47"/>
      <c r="N3" s="47"/>
      <c r="O3" s="47"/>
      <c r="P3" s="47"/>
      <c r="Q3" s="47"/>
      <c r="R3" s="47"/>
      <c r="S3" s="47"/>
      <c r="Y3" t="s">
        <v>98</v>
      </c>
    </row>
    <row r="4" spans="1:25">
      <c r="A4" s="400"/>
      <c r="B4" s="400"/>
      <c r="C4" s="400"/>
      <c r="D4" s="400"/>
      <c r="E4" s="400"/>
      <c r="F4" s="400"/>
      <c r="G4" s="400"/>
      <c r="H4" s="400"/>
      <c r="I4" s="400"/>
      <c r="J4" s="400"/>
      <c r="K4" s="400"/>
      <c r="L4" s="400"/>
      <c r="M4" s="400"/>
      <c r="N4" s="400"/>
      <c r="O4" s="400"/>
      <c r="P4" s="400"/>
      <c r="Q4" s="400"/>
      <c r="R4" s="400"/>
      <c r="S4" s="400"/>
    </row>
    <row r="5" spans="1:25" ht="15" customHeight="1">
      <c r="B5" s="364" t="s">
        <v>21</v>
      </c>
      <c r="C5" s="364"/>
      <c r="D5" s="364" t="s">
        <v>99</v>
      </c>
      <c r="E5" s="364" t="s">
        <v>102</v>
      </c>
      <c r="F5" s="364"/>
      <c r="G5" s="364"/>
      <c r="H5" s="364" t="s">
        <v>101</v>
      </c>
      <c r="I5" s="364"/>
      <c r="J5" s="364"/>
      <c r="K5" s="364" t="s">
        <v>32</v>
      </c>
      <c r="L5" s="364"/>
      <c r="M5" s="364"/>
      <c r="N5" s="364"/>
      <c r="O5" s="364"/>
      <c r="P5" s="364"/>
      <c r="Q5" s="364"/>
      <c r="R5" s="364"/>
      <c r="S5" s="364"/>
    </row>
    <row r="6" spans="1:25" ht="23.25" customHeight="1">
      <c r="B6" s="364"/>
      <c r="C6" s="364"/>
      <c r="D6" s="364"/>
      <c r="E6" s="364"/>
      <c r="F6" s="364"/>
      <c r="G6" s="364"/>
      <c r="H6" s="364"/>
      <c r="I6" s="364"/>
      <c r="J6" s="364"/>
      <c r="K6" s="364" t="s">
        <v>13</v>
      </c>
      <c r="L6" s="364"/>
      <c r="M6" s="364"/>
      <c r="N6" s="364" t="s">
        <v>16</v>
      </c>
      <c r="O6" s="364"/>
      <c r="P6" s="364"/>
      <c r="Q6" s="364" t="s">
        <v>20</v>
      </c>
      <c r="R6" s="364"/>
      <c r="S6" s="364"/>
    </row>
    <row r="7" spans="1:25" ht="126" customHeight="1">
      <c r="B7" s="8" t="s">
        <v>3</v>
      </c>
      <c r="C7" s="8" t="s">
        <v>46</v>
      </c>
      <c r="D7" s="364"/>
      <c r="E7" s="9" t="s">
        <v>25</v>
      </c>
      <c r="F7" s="9" t="s">
        <v>39</v>
      </c>
      <c r="G7" s="9" t="s">
        <v>40</v>
      </c>
      <c r="H7" s="9" t="s">
        <v>25</v>
      </c>
      <c r="I7" s="9" t="s">
        <v>39</v>
      </c>
      <c r="J7" s="9" t="s">
        <v>40</v>
      </c>
      <c r="K7" s="9" t="s">
        <v>25</v>
      </c>
      <c r="L7" s="9" t="s">
        <v>39</v>
      </c>
      <c r="M7" s="9" t="s">
        <v>40</v>
      </c>
      <c r="N7" s="9" t="s">
        <v>25</v>
      </c>
      <c r="O7" s="9" t="s">
        <v>39</v>
      </c>
      <c r="P7" s="9" t="s">
        <v>40</v>
      </c>
      <c r="Q7" s="9" t="s">
        <v>25</v>
      </c>
      <c r="R7" s="9" t="s">
        <v>39</v>
      </c>
      <c r="S7" s="9" t="s">
        <v>40</v>
      </c>
    </row>
    <row r="8" spans="1:25" ht="126" customHeight="1">
      <c r="B8" s="38">
        <v>1022</v>
      </c>
      <c r="C8" s="38">
        <v>12005</v>
      </c>
      <c r="D8" s="38" t="s">
        <v>815</v>
      </c>
      <c r="E8" s="122">
        <v>1191.7045665490996</v>
      </c>
      <c r="F8" s="129">
        <v>870.13319101540742</v>
      </c>
      <c r="G8" s="43">
        <v>321.57137553369222</v>
      </c>
      <c r="H8" s="122">
        <v>1716.9275570818636</v>
      </c>
      <c r="I8" s="123">
        <v>1055.4473733061072</v>
      </c>
      <c r="J8" s="123">
        <v>661.48018377575647</v>
      </c>
      <c r="K8" s="126">
        <v>2201.0346667904214</v>
      </c>
      <c r="L8" s="123">
        <v>1291.8472712084649</v>
      </c>
      <c r="M8" s="123">
        <v>909.18739558195671</v>
      </c>
      <c r="N8" s="122">
        <v>2751.2933914980508</v>
      </c>
      <c r="O8" s="123">
        <v>1375.6466957490254</v>
      </c>
      <c r="P8" s="123">
        <v>1375.6466957490254</v>
      </c>
      <c r="Q8" s="122">
        <v>3301.5518841655839</v>
      </c>
      <c r="R8" s="123">
        <v>931.06483200297021</v>
      </c>
      <c r="S8" s="123">
        <v>2370.487052162614</v>
      </c>
    </row>
    <row r="9" spans="1:25" ht="102">
      <c r="B9" s="38">
        <f>+'[3]Հ7 Ձև1'!B9</f>
        <v>1086</v>
      </c>
      <c r="C9" s="38">
        <f>+'[3]Հ7 Ձև1'!C9</f>
        <v>12003</v>
      </c>
      <c r="D9" s="38" t="str">
        <f>+'[3]Հ7 Ձև1'!D9</f>
        <v xml:space="preserve"> Զարգացման ֆրանսիական գործակալության աջակցությամբ ՀՀ Արարատի և Արմավիրի մարզերում ժամանակակաից պահանջներին համապատասխան ոռոգման համակարգերի ներդրման և զարգացմանն աջակցություն</v>
      </c>
      <c r="E9" s="154">
        <f>F9+G9</f>
        <v>0</v>
      </c>
      <c r="F9" s="155">
        <f>+'[3]Հ7 Ձև1 Euro'!N9</f>
        <v>0</v>
      </c>
      <c r="G9" s="155">
        <f>+'[3]Հ7 Ձև1 Euro'!O9</f>
        <v>0</v>
      </c>
      <c r="H9" s="154">
        <f>I9+J9</f>
        <v>649.57027866931583</v>
      </c>
      <c r="I9" s="155">
        <f>+'[3]Հ7 Ձև1 Euro'!Q9</f>
        <v>560.60038718223041</v>
      </c>
      <c r="J9" s="155">
        <f>+'[3]Հ7 Ձև1 Euro'!R9</f>
        <v>88.969891487085448</v>
      </c>
      <c r="K9" s="154">
        <f>L9+M9</f>
        <v>2428.1718885322734</v>
      </c>
      <c r="L9" s="155">
        <f>+'[3]Հ7 Ձև1 Euro'!W9</f>
        <v>2015.7598451271078</v>
      </c>
      <c r="M9" s="155">
        <f>+'[3]Հ7 Ձև1 Euro'!X9</f>
        <v>412.41204340516578</v>
      </c>
      <c r="N9" s="154">
        <f>O9+P9</f>
        <v>2428.1718885322734</v>
      </c>
      <c r="O9" s="155">
        <f>+'[3]Հ7 Ձև1 Euro'!Z9</f>
        <v>2015.7598451271078</v>
      </c>
      <c r="P9" s="155">
        <f>+'[3]Հ7 Ձև1 Euro'!AA9</f>
        <v>412.41204340516578</v>
      </c>
      <c r="Q9" s="154">
        <f>R9+S9</f>
        <v>1214.0859442661367</v>
      </c>
      <c r="R9" s="155">
        <f>+'[3]Հ7 Ձև1 Euro'!AC9</f>
        <v>1007.8799225635539</v>
      </c>
      <c r="S9" s="155">
        <f>+'[3]Հ7 Ձև1 Euro'!AD9</f>
        <v>206.20602170258289</v>
      </c>
    </row>
    <row r="10" spans="1:25" ht="76.5">
      <c r="B10" s="38">
        <f>+'[3]Հ7 Ձև1'!B10</f>
        <v>1086</v>
      </c>
      <c r="C10" s="38">
        <f>+'[3]Հ7 Ձև1'!C10</f>
        <v>310011</v>
      </c>
      <c r="D10" s="38" t="str">
        <f>+'[3]Հ7 Ձև1'!D10</f>
        <v xml:space="preserve"> Զարգացման ֆրանսիական գործակալության աջակցությամբ իրականացվող ՀՀ Արարատի և Արմավիրի մարզերում Ոռոգվող գյուղատնտեսության զարգացման դրամաշնորհային ծրագիր</v>
      </c>
      <c r="E10" s="154">
        <f>F10+G10</f>
        <v>0</v>
      </c>
      <c r="F10" s="155">
        <f>+'[3]Հ7 Ձև1 Euro'!N10</f>
        <v>0</v>
      </c>
      <c r="G10" s="155">
        <f>+'[3]Հ7 Ձև1 Euro'!O10</f>
        <v>0</v>
      </c>
      <c r="H10" s="154">
        <f>I10+J10</f>
        <v>309.475520912935</v>
      </c>
      <c r="I10" s="155">
        <f>+'[3]Հ7 Ձև1 Euro'!Q10</f>
        <v>280.30006622853944</v>
      </c>
      <c r="J10" s="155">
        <f>+'[3]Հ7 Ձև1 Euro'!R10</f>
        <v>29.17545468439554</v>
      </c>
      <c r="K10" s="154">
        <f>L10+M10</f>
        <v>65</v>
      </c>
      <c r="L10" s="155">
        <f>+'[3]Հ7 Ձև1 Euro'!W10</f>
        <v>30</v>
      </c>
      <c r="M10" s="155">
        <f>+'[3]Հ7 Ձև1 Euro'!X10</f>
        <v>35</v>
      </c>
      <c r="N10" s="154">
        <f>O10+P10</f>
        <v>0</v>
      </c>
      <c r="O10" s="155">
        <f>+'[3]Հ7 Ձև1 Euro'!Z10</f>
        <v>0</v>
      </c>
      <c r="P10" s="155">
        <f>+'[3]Հ7 Ձև1 Euro'!AA10</f>
        <v>0</v>
      </c>
      <c r="Q10" s="154">
        <f>R10+S10</f>
        <v>0</v>
      </c>
      <c r="R10" s="155">
        <f>+'[3]Հ7 Ձև1 Euro'!AC10</f>
        <v>0</v>
      </c>
      <c r="S10" s="155">
        <f>+'[3]Հ7 Ձև1 Euro'!AD10</f>
        <v>0</v>
      </c>
    </row>
    <row r="11" spans="1:25" ht="17.25" customHeight="1">
      <c r="A11" s="48"/>
      <c r="B11" s="361" t="s">
        <v>25</v>
      </c>
      <c r="C11" s="362"/>
      <c r="D11" s="363"/>
      <c r="E11" s="255">
        <f>SUM(E8:E10)</f>
        <v>1191.7045665490996</v>
      </c>
      <c r="F11" s="255">
        <f t="shared" ref="F11:S11" si="0">SUM(F8:F10)</f>
        <v>870.13319101540742</v>
      </c>
      <c r="G11" s="255">
        <f t="shared" si="0"/>
        <v>321.57137553369222</v>
      </c>
      <c r="H11" s="255">
        <f t="shared" si="0"/>
        <v>2675.9733566641144</v>
      </c>
      <c r="I11" s="255">
        <f t="shared" si="0"/>
        <v>1896.3478267168771</v>
      </c>
      <c r="J11" s="255">
        <f t="shared" si="0"/>
        <v>779.6255299472374</v>
      </c>
      <c r="K11" s="255">
        <f t="shared" si="0"/>
        <v>4694.2065553226948</v>
      </c>
      <c r="L11" s="255">
        <f t="shared" si="0"/>
        <v>3337.6071163355728</v>
      </c>
      <c r="M11" s="255">
        <f t="shared" si="0"/>
        <v>1356.5994389871225</v>
      </c>
      <c r="N11" s="255">
        <f t="shared" si="0"/>
        <v>5179.4652800303247</v>
      </c>
      <c r="O11" s="255">
        <f t="shared" si="0"/>
        <v>3391.4065408761335</v>
      </c>
      <c r="P11" s="255">
        <f t="shared" si="0"/>
        <v>1788.0587391541912</v>
      </c>
      <c r="Q11" s="255">
        <f t="shared" si="0"/>
        <v>4515.6378284317207</v>
      </c>
      <c r="R11" s="255">
        <f t="shared" si="0"/>
        <v>1938.9447545665241</v>
      </c>
      <c r="S11" s="255">
        <f t="shared" si="0"/>
        <v>2576.6930738651968</v>
      </c>
    </row>
    <row r="17" ht="57" customHeight="1"/>
    <row r="18" ht="36.75" customHeight="1"/>
    <row r="22" ht="15" customHeight="1"/>
    <row r="23" ht="15" customHeight="1"/>
  </sheetData>
  <mergeCells count="10">
    <mergeCell ref="B11:D11"/>
    <mergeCell ref="A4:S4"/>
    <mergeCell ref="B5:C6"/>
    <mergeCell ref="D5:D7"/>
    <mergeCell ref="E5:G6"/>
    <mergeCell ref="H5:J6"/>
    <mergeCell ref="K5:S5"/>
    <mergeCell ref="K6:M6"/>
    <mergeCell ref="N6:P6"/>
    <mergeCell ref="Q6:S6"/>
  </mergeCells>
  <pageMargins left="0.7" right="0.7" top="0.75" bottom="0.75" header="0.3" footer="0.3"/>
  <pageSetup paperSize="9" orientation="portrait"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L14"/>
  <sheetViews>
    <sheetView workbookViewId="0">
      <selection activeCell="D16" sqref="D16"/>
    </sheetView>
  </sheetViews>
  <sheetFormatPr defaultRowHeight="15"/>
  <cols>
    <col min="1" max="1" width="4.85546875" customWidth="1"/>
    <col min="2" max="2" width="92.7109375" customWidth="1"/>
    <col min="3" max="3" width="11.7109375" customWidth="1"/>
    <col min="4" max="4" width="13.28515625" bestFit="1" customWidth="1"/>
    <col min="5" max="5" width="13.5703125" bestFit="1" customWidth="1"/>
    <col min="6" max="6" width="16.85546875" bestFit="1" customWidth="1"/>
    <col min="7" max="7" width="8.42578125" customWidth="1"/>
    <col min="12" max="12" width="21" customWidth="1"/>
    <col min="17" max="17" width="0" hidden="1" customWidth="1"/>
  </cols>
  <sheetData>
    <row r="1" spans="1:12" ht="30" customHeight="1">
      <c r="A1" s="1" t="s">
        <v>106</v>
      </c>
      <c r="B1" s="17"/>
      <c r="C1" s="1"/>
      <c r="D1" s="1"/>
      <c r="E1" s="1"/>
      <c r="F1" s="1"/>
      <c r="G1" s="1"/>
      <c r="H1" s="1"/>
      <c r="I1" s="1"/>
      <c r="J1" s="1"/>
      <c r="K1" s="1"/>
      <c r="L1" s="1"/>
    </row>
    <row r="2" spans="1:12" s="3" customFormat="1" ht="15.75" customHeight="1"/>
    <row r="3" spans="1:12" ht="38.25" customHeight="1">
      <c r="A3" s="401" t="s">
        <v>107</v>
      </c>
      <c r="B3" s="401"/>
      <c r="C3" s="401"/>
      <c r="D3" s="401"/>
      <c r="E3" s="401"/>
      <c r="F3" s="401"/>
    </row>
    <row r="4" spans="1:12">
      <c r="C4" s="54"/>
      <c r="D4" s="54"/>
      <c r="E4" s="54"/>
      <c r="F4" s="54" t="s">
        <v>28</v>
      </c>
    </row>
    <row r="5" spans="1:12" ht="16.5">
      <c r="B5" s="61"/>
      <c r="C5" s="57" t="s">
        <v>47</v>
      </c>
      <c r="D5" s="55" t="s">
        <v>33</v>
      </c>
      <c r="E5" s="55" t="s">
        <v>34</v>
      </c>
      <c r="F5" s="55" t="s">
        <v>35</v>
      </c>
    </row>
    <row r="6" spans="1:12" ht="27">
      <c r="B6" s="58" t="s">
        <v>48</v>
      </c>
      <c r="C6" s="55" t="s">
        <v>27</v>
      </c>
      <c r="D6" s="237">
        <f>+'[4]Չափաքանակներ ելքային'!$C$28</f>
        <v>54370297.017919995</v>
      </c>
      <c r="E6" s="237">
        <f>+'[4]Չափաքանակներ ելքային'!$D$28</f>
        <v>55060297.017919995</v>
      </c>
      <c r="F6" s="237">
        <f>+'[4]Չափաքանակներ ելքային'!$E$28</f>
        <v>53680297.017919995</v>
      </c>
    </row>
    <row r="7" spans="1:12" s="4" customFormat="1" ht="27">
      <c r="B7" s="59" t="s">
        <v>72</v>
      </c>
      <c r="C7" s="56"/>
      <c r="D7" s="53" t="s">
        <v>27</v>
      </c>
      <c r="E7" s="53" t="s">
        <v>27</v>
      </c>
      <c r="F7" s="53" t="s">
        <v>27</v>
      </c>
    </row>
    <row r="8" spans="1:12" ht="27">
      <c r="B8" s="59" t="s">
        <v>49</v>
      </c>
      <c r="C8" s="55" t="s">
        <v>27</v>
      </c>
      <c r="D8" s="239">
        <f t="shared" ref="D8:F8" si="0">D9+D10+D11</f>
        <v>93945641.836060017</v>
      </c>
      <c r="E8" s="239">
        <f t="shared" si="0"/>
        <v>80892533.747523993</v>
      </c>
      <c r="F8" s="239">
        <f t="shared" si="0"/>
        <v>68774558.015611991</v>
      </c>
    </row>
    <row r="9" spans="1:12" ht="27">
      <c r="B9" s="60" t="s">
        <v>50</v>
      </c>
      <c r="C9" s="55" t="s">
        <v>27</v>
      </c>
      <c r="D9" s="238">
        <f>+'[5]Հ1 Ձև1 '!$M$58</f>
        <v>93945641.836060017</v>
      </c>
      <c r="E9" s="238">
        <f>+'[5]Հ1 Ձև1 '!$N$58</f>
        <v>80892533.747523993</v>
      </c>
      <c r="F9" s="238">
        <f>+'[5]Հ1 Ձև1 '!$O$58</f>
        <v>68774558.015611991</v>
      </c>
    </row>
    <row r="10" spans="1:12" s="4" customFormat="1">
      <c r="B10" s="60" t="s">
        <v>51</v>
      </c>
      <c r="C10" s="55" t="s">
        <v>27</v>
      </c>
      <c r="D10" s="56"/>
      <c r="E10" s="56"/>
      <c r="F10" s="56"/>
    </row>
    <row r="11" spans="1:12">
      <c r="B11" s="60" t="s">
        <v>52</v>
      </c>
      <c r="C11" s="55" t="s">
        <v>27</v>
      </c>
      <c r="D11" s="56"/>
      <c r="E11" s="56"/>
      <c r="F11" s="56"/>
    </row>
    <row r="12" spans="1:12">
      <c r="B12" s="59" t="s">
        <v>71</v>
      </c>
      <c r="C12" s="55" t="s">
        <v>27</v>
      </c>
      <c r="D12" s="239">
        <f>D8-C7</f>
        <v>93945641.836060017</v>
      </c>
      <c r="E12" s="239">
        <f>E8-C7</f>
        <v>80892533.747523993</v>
      </c>
      <c r="F12" s="239">
        <f>F8-C7</f>
        <v>68774558.015611991</v>
      </c>
    </row>
    <row r="13" spans="1:12" ht="27">
      <c r="B13" s="59" t="s">
        <v>53</v>
      </c>
      <c r="C13" s="55" t="s">
        <v>27</v>
      </c>
      <c r="D13" s="239">
        <f t="shared" ref="D13:F13" si="1">D8-D6</f>
        <v>39575344.818140022</v>
      </c>
      <c r="E13" s="239">
        <f t="shared" si="1"/>
        <v>25832236.729603998</v>
      </c>
      <c r="F13" s="239">
        <f t="shared" si="1"/>
        <v>15094260.997691996</v>
      </c>
    </row>
    <row r="14" spans="1:12" ht="45.75" customHeight="1"/>
  </sheetData>
  <mergeCells count="1">
    <mergeCell ref="A3:F3"/>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809D3-A1D2-48BF-9236-6D400970326D}">
  <dimension ref="A1:O16"/>
  <sheetViews>
    <sheetView workbookViewId="0">
      <selection activeCell="K19" sqref="K19"/>
    </sheetView>
  </sheetViews>
  <sheetFormatPr defaultRowHeight="15"/>
  <cols>
    <col min="2" max="2" width="10.28515625" customWidth="1"/>
    <col min="3" max="3" width="13.7109375" customWidth="1"/>
    <col min="4" max="4" width="30.7109375" customWidth="1"/>
    <col min="5" max="5" width="11.28515625" customWidth="1"/>
    <col min="6" max="6" width="13.42578125" customWidth="1"/>
    <col min="7" max="7" width="11.85546875" customWidth="1"/>
    <col min="8" max="8" width="36.42578125" customWidth="1"/>
  </cols>
  <sheetData>
    <row r="1" spans="1:15" ht="32.25" customHeight="1">
      <c r="A1" s="401" t="s">
        <v>178</v>
      </c>
      <c r="B1" s="401"/>
      <c r="C1" s="401"/>
      <c r="D1" s="401"/>
      <c r="E1" s="401"/>
      <c r="F1" s="401"/>
      <c r="G1" s="401"/>
      <c r="H1" s="401"/>
      <c r="I1" s="1"/>
      <c r="J1" s="1"/>
      <c r="K1" s="1"/>
      <c r="L1" s="1"/>
      <c r="M1" s="1"/>
      <c r="N1" s="1"/>
      <c r="O1" s="1"/>
    </row>
    <row r="2" spans="1:15" ht="17.25" customHeight="1"/>
    <row r="3" spans="1:15" ht="34.5" customHeight="1">
      <c r="B3" s="402" t="s">
        <v>179</v>
      </c>
      <c r="C3" s="402"/>
      <c r="D3" s="405" t="s">
        <v>1167</v>
      </c>
      <c r="E3" s="405"/>
      <c r="F3" s="405"/>
      <c r="G3" s="405"/>
      <c r="H3" s="405"/>
    </row>
    <row r="4" spans="1:15" ht="30" customHeight="1">
      <c r="B4" s="402" t="s">
        <v>180</v>
      </c>
      <c r="C4" s="402"/>
      <c r="D4" s="406" t="s">
        <v>1168</v>
      </c>
      <c r="E4" s="406"/>
      <c r="F4" s="406"/>
      <c r="G4" s="406"/>
      <c r="H4" s="406"/>
    </row>
    <row r="5" spans="1:15" ht="75" customHeight="1">
      <c r="B5" s="402" t="s">
        <v>181</v>
      </c>
      <c r="C5" s="402"/>
      <c r="D5" s="403" t="s">
        <v>1169</v>
      </c>
      <c r="E5" s="404"/>
      <c r="F5" s="404"/>
      <c r="G5" s="404"/>
      <c r="H5" s="404"/>
    </row>
    <row r="6" spans="1:15" ht="34.5" customHeight="1">
      <c r="B6" s="402" t="s">
        <v>182</v>
      </c>
      <c r="C6" s="402"/>
      <c r="D6" s="403" t="s">
        <v>1170</v>
      </c>
      <c r="E6" s="403"/>
      <c r="F6" s="403"/>
      <c r="G6" s="403"/>
      <c r="H6" s="403"/>
    </row>
    <row r="9" spans="1:15">
      <c r="A9" s="1" t="s">
        <v>62</v>
      </c>
    </row>
    <row r="10" spans="1:15">
      <c r="B10" s="1"/>
    </row>
    <row r="11" spans="1:15" ht="25.5" customHeight="1">
      <c r="B11" s="364" t="s">
        <v>21</v>
      </c>
      <c r="C11" s="364"/>
      <c r="D11" s="364" t="s">
        <v>63</v>
      </c>
      <c r="E11" s="364" t="s">
        <v>183</v>
      </c>
      <c r="F11" s="364"/>
      <c r="G11" s="364"/>
      <c r="H11" s="364" t="s">
        <v>184</v>
      </c>
    </row>
    <row r="12" spans="1:15">
      <c r="B12" s="10" t="s">
        <v>3</v>
      </c>
      <c r="C12" s="10" t="s">
        <v>46</v>
      </c>
      <c r="D12" s="364"/>
      <c r="E12" s="10" t="s">
        <v>13</v>
      </c>
      <c r="F12" s="10" t="s">
        <v>16</v>
      </c>
      <c r="G12" s="10" t="s">
        <v>20</v>
      </c>
      <c r="H12" s="364"/>
    </row>
    <row r="13" spans="1:15" ht="102">
      <c r="B13" s="38">
        <v>1022</v>
      </c>
      <c r="C13" s="38">
        <v>12005</v>
      </c>
      <c r="D13" s="38" t="s">
        <v>817</v>
      </c>
      <c r="E13" s="131">
        <v>948557.9</v>
      </c>
      <c r="F13" s="131">
        <v>1185697.3999999999</v>
      </c>
      <c r="G13" s="131">
        <v>1422836.8</v>
      </c>
      <c r="H13" s="39" t="s">
        <v>1171</v>
      </c>
    </row>
    <row r="14" spans="1:15">
      <c r="B14" s="38"/>
      <c r="C14" s="38"/>
      <c r="D14" s="38"/>
      <c r="E14" s="39"/>
      <c r="F14" s="39"/>
      <c r="G14" s="39"/>
      <c r="H14" s="39"/>
    </row>
    <row r="15" spans="1:15">
      <c r="B15" s="38"/>
      <c r="C15" s="38"/>
      <c r="D15" s="38"/>
      <c r="E15" s="39"/>
      <c r="F15" s="39"/>
      <c r="G15" s="39"/>
      <c r="H15" s="39"/>
    </row>
    <row r="16" spans="1:15">
      <c r="B16" s="407" t="s">
        <v>25</v>
      </c>
      <c r="C16" s="407"/>
      <c r="D16" s="407"/>
      <c r="E16" s="262">
        <f>SUM(E13:E15)</f>
        <v>948557.9</v>
      </c>
      <c r="F16" s="262">
        <f t="shared" ref="F16:G16" si="0">SUM(F13:F15)</f>
        <v>1185697.3999999999</v>
      </c>
      <c r="G16" s="262">
        <f t="shared" si="0"/>
        <v>1422836.8</v>
      </c>
      <c r="H16" s="10" t="s">
        <v>79</v>
      </c>
    </row>
  </sheetData>
  <mergeCells count="14">
    <mergeCell ref="B16:D16"/>
    <mergeCell ref="B6:C6"/>
    <mergeCell ref="D6:H6"/>
    <mergeCell ref="B11:C11"/>
    <mergeCell ref="D11:D12"/>
    <mergeCell ref="E11:G11"/>
    <mergeCell ref="H11:H12"/>
    <mergeCell ref="B5:C5"/>
    <mergeCell ref="D5:H5"/>
    <mergeCell ref="A1:H1"/>
    <mergeCell ref="B3:C3"/>
    <mergeCell ref="D3:H3"/>
    <mergeCell ref="B4:C4"/>
    <mergeCell ref="D4:H4"/>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66728-03A1-481F-B2E4-8A34D1BC1598}">
  <dimension ref="A1:O14"/>
  <sheetViews>
    <sheetView workbookViewId="0">
      <selection activeCell="L13" sqref="L13"/>
    </sheetView>
  </sheetViews>
  <sheetFormatPr defaultRowHeight="15"/>
  <cols>
    <col min="2" max="2" width="16.28515625" customWidth="1"/>
    <col min="3" max="3" width="18.42578125" customWidth="1"/>
    <col min="4" max="4" width="30.7109375" customWidth="1"/>
    <col min="5" max="5" width="10" bestFit="1" customWidth="1"/>
    <col min="6" max="6" width="9.85546875" bestFit="1" customWidth="1"/>
    <col min="7" max="7" width="10.140625" bestFit="1" customWidth="1"/>
    <col min="8" max="8" width="36.42578125" customWidth="1"/>
  </cols>
  <sheetData>
    <row r="1" spans="1:15" ht="32.25" customHeight="1">
      <c r="A1" s="401" t="s">
        <v>178</v>
      </c>
      <c r="B1" s="401"/>
      <c r="C1" s="401"/>
      <c r="D1" s="401"/>
      <c r="E1" s="401"/>
      <c r="F1" s="401"/>
      <c r="G1" s="401"/>
      <c r="H1" s="401"/>
      <c r="I1" s="1"/>
      <c r="J1" s="1"/>
      <c r="K1" s="1"/>
      <c r="L1" s="1"/>
      <c r="M1" s="1"/>
      <c r="N1" s="1"/>
      <c r="O1" s="1"/>
    </row>
    <row r="2" spans="1:15" ht="17.25" customHeight="1"/>
    <row r="3" spans="1:15" ht="36.75" customHeight="1">
      <c r="B3" s="402" t="s">
        <v>179</v>
      </c>
      <c r="C3" s="402"/>
      <c r="D3" s="405" t="s">
        <v>1234</v>
      </c>
      <c r="E3" s="405"/>
      <c r="F3" s="405"/>
      <c r="G3" s="405"/>
      <c r="H3" s="405"/>
    </row>
    <row r="4" spans="1:15" ht="38.25" customHeight="1">
      <c r="B4" s="402" t="s">
        <v>180</v>
      </c>
      <c r="C4" s="402"/>
      <c r="D4" s="406" t="s">
        <v>1235</v>
      </c>
      <c r="E4" s="406"/>
      <c r="F4" s="406"/>
      <c r="G4" s="406"/>
      <c r="H4" s="406"/>
    </row>
    <row r="5" spans="1:15" ht="60" customHeight="1">
      <c r="B5" s="402" t="s">
        <v>181</v>
      </c>
      <c r="C5" s="402"/>
      <c r="D5" s="403" t="s">
        <v>1236</v>
      </c>
      <c r="E5" s="404"/>
      <c r="F5" s="404"/>
      <c r="G5" s="404"/>
      <c r="H5" s="404"/>
    </row>
    <row r="6" spans="1:15" ht="32.25" customHeight="1">
      <c r="B6" s="402" t="s">
        <v>182</v>
      </c>
      <c r="C6" s="402"/>
      <c r="D6" s="403" t="s">
        <v>1237</v>
      </c>
      <c r="E6" s="403"/>
      <c r="F6" s="403"/>
      <c r="G6" s="403"/>
      <c r="H6" s="403"/>
    </row>
    <row r="9" spans="1:15">
      <c r="A9" s="1" t="s">
        <v>62</v>
      </c>
    </row>
    <row r="10" spans="1:15">
      <c r="B10" s="1"/>
    </row>
    <row r="11" spans="1:15" ht="25.5" customHeight="1">
      <c r="B11" s="364" t="s">
        <v>21</v>
      </c>
      <c r="C11" s="364"/>
      <c r="D11" s="364" t="s">
        <v>63</v>
      </c>
      <c r="E11" s="364" t="s">
        <v>183</v>
      </c>
      <c r="F11" s="364"/>
      <c r="G11" s="364"/>
      <c r="H11" s="364" t="s">
        <v>184</v>
      </c>
    </row>
    <row r="12" spans="1:15">
      <c r="B12" s="10" t="s">
        <v>3</v>
      </c>
      <c r="C12" s="10" t="s">
        <v>46</v>
      </c>
      <c r="D12" s="364"/>
      <c r="E12" s="10" t="s">
        <v>13</v>
      </c>
      <c r="F12" s="10" t="s">
        <v>16</v>
      </c>
      <c r="G12" s="10" t="s">
        <v>20</v>
      </c>
      <c r="H12" s="364"/>
    </row>
    <row r="13" spans="1:15" ht="191.25">
      <c r="B13" s="38">
        <v>1187</v>
      </c>
      <c r="C13" s="38">
        <v>12003</v>
      </c>
      <c r="D13" s="38" t="s">
        <v>1238</v>
      </c>
      <c r="E13" s="117">
        <v>844109.8</v>
      </c>
      <c r="F13" s="117">
        <v>797434.7</v>
      </c>
      <c r="G13" s="117">
        <v>720759.6</v>
      </c>
      <c r="H13" s="39" t="s">
        <v>1239</v>
      </c>
    </row>
    <row r="14" spans="1:15">
      <c r="B14" s="407" t="s">
        <v>25</v>
      </c>
      <c r="C14" s="407"/>
      <c r="D14" s="407"/>
      <c r="E14" s="267">
        <f>SUM(E13:E13)</f>
        <v>844109.8</v>
      </c>
      <c r="F14" s="267">
        <f>SUM(F13:F13)</f>
        <v>797434.7</v>
      </c>
      <c r="G14" s="267">
        <f>SUM(G13:G13)</f>
        <v>720759.6</v>
      </c>
      <c r="H14" s="10" t="s">
        <v>79</v>
      </c>
    </row>
  </sheetData>
  <mergeCells count="14">
    <mergeCell ref="B5:C5"/>
    <mergeCell ref="D5:H5"/>
    <mergeCell ref="A1:H1"/>
    <mergeCell ref="B3:C3"/>
    <mergeCell ref="D3:H3"/>
    <mergeCell ref="B4:C4"/>
    <mergeCell ref="D4:H4"/>
    <mergeCell ref="B14:D14"/>
    <mergeCell ref="B6:C6"/>
    <mergeCell ref="D6:H6"/>
    <mergeCell ref="B11:C11"/>
    <mergeCell ref="D11:D12"/>
    <mergeCell ref="E11:G11"/>
    <mergeCell ref="H11:H12"/>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3C3703-8F18-4399-8B8C-EBFB5B408AAA}">
  <dimension ref="A1:O16"/>
  <sheetViews>
    <sheetView workbookViewId="0">
      <selection activeCell="H24" sqref="H24"/>
    </sheetView>
  </sheetViews>
  <sheetFormatPr defaultRowHeight="15"/>
  <cols>
    <col min="2" max="2" width="10.28515625" customWidth="1"/>
    <col min="3" max="3" width="13.7109375" customWidth="1"/>
    <col min="4" max="4" width="30.7109375" customWidth="1"/>
    <col min="5" max="5" width="11.28515625" customWidth="1"/>
    <col min="6" max="6" width="13.42578125" customWidth="1"/>
    <col min="7" max="7" width="11.85546875" customWidth="1"/>
    <col min="8" max="8" width="36.42578125" customWidth="1"/>
  </cols>
  <sheetData>
    <row r="1" spans="1:15" ht="32.25" customHeight="1">
      <c r="A1" s="401" t="s">
        <v>178</v>
      </c>
      <c r="B1" s="401"/>
      <c r="C1" s="401"/>
      <c r="D1" s="401"/>
      <c r="E1" s="401"/>
      <c r="F1" s="401"/>
      <c r="G1" s="401"/>
      <c r="H1" s="401"/>
      <c r="I1" s="1"/>
      <c r="J1" s="1"/>
      <c r="K1" s="1"/>
      <c r="L1" s="1"/>
      <c r="M1" s="1"/>
      <c r="N1" s="1"/>
      <c r="O1" s="1"/>
    </row>
    <row r="2" spans="1:15" ht="17.25" customHeight="1"/>
    <row r="3" spans="1:15" ht="34.5" customHeight="1">
      <c r="B3" s="402" t="s">
        <v>179</v>
      </c>
      <c r="C3" s="402"/>
      <c r="D3" s="408" t="s">
        <v>1172</v>
      </c>
      <c r="E3" s="408"/>
      <c r="F3" s="408"/>
      <c r="G3" s="408"/>
      <c r="H3" s="408"/>
    </row>
    <row r="4" spans="1:15" ht="30" customHeight="1">
      <c r="B4" s="402" t="s">
        <v>180</v>
      </c>
      <c r="C4" s="402"/>
      <c r="D4" s="406" t="s">
        <v>1173</v>
      </c>
      <c r="E4" s="406"/>
      <c r="F4" s="406"/>
      <c r="G4" s="406"/>
      <c r="H4" s="406"/>
    </row>
    <row r="5" spans="1:15" ht="135" customHeight="1">
      <c r="B5" s="402" t="s">
        <v>181</v>
      </c>
      <c r="C5" s="402"/>
      <c r="D5" s="403" t="s">
        <v>1174</v>
      </c>
      <c r="E5" s="403"/>
      <c r="F5" s="403"/>
      <c r="G5" s="403"/>
      <c r="H5" s="403"/>
    </row>
    <row r="6" spans="1:15" ht="66" customHeight="1">
      <c r="B6" s="402" t="s">
        <v>182</v>
      </c>
      <c r="C6" s="402"/>
      <c r="D6" s="403" t="s">
        <v>1240</v>
      </c>
      <c r="E6" s="403"/>
      <c r="F6" s="403"/>
      <c r="G6" s="403"/>
      <c r="H6" s="403"/>
    </row>
    <row r="9" spans="1:15">
      <c r="A9" s="1" t="s">
        <v>62</v>
      </c>
    </row>
    <row r="10" spans="1:15">
      <c r="B10" s="1"/>
    </row>
    <row r="11" spans="1:15" ht="25.5" customHeight="1">
      <c r="B11" s="364" t="s">
        <v>21</v>
      </c>
      <c r="C11" s="364"/>
      <c r="D11" s="364" t="s">
        <v>63</v>
      </c>
      <c r="E11" s="364" t="s">
        <v>183</v>
      </c>
      <c r="F11" s="364"/>
      <c r="G11" s="364"/>
      <c r="H11" s="364" t="s">
        <v>184</v>
      </c>
    </row>
    <row r="12" spans="1:15">
      <c r="B12" s="10" t="s">
        <v>3</v>
      </c>
      <c r="C12" s="10" t="s">
        <v>46</v>
      </c>
      <c r="D12" s="364"/>
      <c r="E12" s="10" t="s">
        <v>13</v>
      </c>
      <c r="F12" s="10" t="s">
        <v>16</v>
      </c>
      <c r="G12" s="10" t="s">
        <v>20</v>
      </c>
      <c r="H12" s="364"/>
    </row>
    <row r="13" spans="1:15" ht="102">
      <c r="B13" s="38">
        <v>1022</v>
      </c>
      <c r="C13" s="38">
        <v>12005</v>
      </c>
      <c r="D13" s="38" t="s">
        <v>817</v>
      </c>
      <c r="E13" s="131">
        <v>948557.9</v>
      </c>
      <c r="F13" s="131">
        <v>1185697.3999999999</v>
      </c>
      <c r="G13" s="131">
        <v>1422836.8</v>
      </c>
      <c r="H13" s="39" t="s">
        <v>1171</v>
      </c>
    </row>
    <row r="14" spans="1:15" ht="114.75">
      <c r="B14" s="38">
        <v>1187</v>
      </c>
      <c r="C14" s="38">
        <v>12003</v>
      </c>
      <c r="D14" s="38" t="s">
        <v>1238</v>
      </c>
      <c r="E14" s="117">
        <v>844109.8</v>
      </c>
      <c r="F14" s="117">
        <v>797434.7</v>
      </c>
      <c r="G14" s="117">
        <v>720759.6</v>
      </c>
      <c r="H14" s="39" t="s">
        <v>1241</v>
      </c>
    </row>
    <row r="15" spans="1:15">
      <c r="B15" s="38"/>
      <c r="C15" s="38"/>
      <c r="D15" s="38"/>
      <c r="E15" s="39"/>
      <c r="F15" s="39"/>
      <c r="G15" s="39"/>
      <c r="H15" s="39"/>
    </row>
    <row r="16" spans="1:15">
      <c r="B16" s="407" t="s">
        <v>25</v>
      </c>
      <c r="C16" s="407"/>
      <c r="D16" s="407"/>
      <c r="E16" s="262">
        <f>SUM(E13:E15)</f>
        <v>1792667.7000000002</v>
      </c>
      <c r="F16" s="262">
        <f t="shared" ref="F16:G16" si="0">SUM(F13:F15)</f>
        <v>1983132.0999999999</v>
      </c>
      <c r="G16" s="262">
        <f t="shared" si="0"/>
        <v>2143596.4</v>
      </c>
      <c r="H16" s="10" t="s">
        <v>79</v>
      </c>
    </row>
  </sheetData>
  <mergeCells count="14">
    <mergeCell ref="B16:D16"/>
    <mergeCell ref="B6:C6"/>
    <mergeCell ref="D6:H6"/>
    <mergeCell ref="B11:C11"/>
    <mergeCell ref="D11:D12"/>
    <mergeCell ref="E11:G11"/>
    <mergeCell ref="H11:H12"/>
    <mergeCell ref="B5:C5"/>
    <mergeCell ref="D5:H5"/>
    <mergeCell ref="A1:H1"/>
    <mergeCell ref="B3:C3"/>
    <mergeCell ref="D3:H3"/>
    <mergeCell ref="B4:C4"/>
    <mergeCell ref="D4:H4"/>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B61010-A832-485A-97F7-FC51EAA5FA95}">
  <dimension ref="A1:O14"/>
  <sheetViews>
    <sheetView workbookViewId="0">
      <selection activeCell="H20" sqref="H20"/>
    </sheetView>
  </sheetViews>
  <sheetFormatPr defaultRowHeight="15"/>
  <cols>
    <col min="2" max="2" width="16.28515625" customWidth="1"/>
    <col min="3" max="3" width="18.42578125" customWidth="1"/>
    <col min="4" max="4" width="30.7109375" customWidth="1"/>
    <col min="5" max="5" width="9.85546875" bestFit="1" customWidth="1"/>
    <col min="6" max="7" width="10.140625" bestFit="1" customWidth="1"/>
    <col min="8" max="8" width="26.28515625" customWidth="1"/>
  </cols>
  <sheetData>
    <row r="1" spans="1:15" ht="32.25" customHeight="1">
      <c r="A1" s="401" t="s">
        <v>178</v>
      </c>
      <c r="B1" s="401"/>
      <c r="C1" s="401"/>
      <c r="D1" s="401"/>
      <c r="E1" s="401"/>
      <c r="F1" s="401"/>
      <c r="G1" s="401"/>
      <c r="H1" s="401"/>
      <c r="I1" s="1"/>
      <c r="J1" s="1"/>
      <c r="K1" s="1"/>
      <c r="L1" s="1"/>
      <c r="M1" s="1"/>
      <c r="N1" s="1"/>
      <c r="O1" s="1"/>
    </row>
    <row r="2" spans="1:15" ht="17.25" customHeight="1"/>
    <row r="3" spans="1:15" ht="27.75" customHeight="1">
      <c r="B3" s="402" t="s">
        <v>179</v>
      </c>
      <c r="C3" s="402"/>
      <c r="D3" s="410" t="s">
        <v>1176</v>
      </c>
      <c r="E3" s="410"/>
      <c r="F3" s="410"/>
      <c r="G3" s="410"/>
      <c r="H3" s="410"/>
    </row>
    <row r="4" spans="1:15" ht="63.6" customHeight="1">
      <c r="B4" s="402" t="s">
        <v>180</v>
      </c>
      <c r="C4" s="402"/>
      <c r="D4" s="409" t="s">
        <v>1177</v>
      </c>
      <c r="E4" s="409"/>
      <c r="F4" s="409"/>
      <c r="G4" s="409"/>
      <c r="H4" s="409"/>
    </row>
    <row r="5" spans="1:15" ht="42" customHeight="1">
      <c r="B5" s="402" t="s">
        <v>181</v>
      </c>
      <c r="C5" s="402"/>
      <c r="D5" s="409" t="s">
        <v>1178</v>
      </c>
      <c r="E5" s="409"/>
      <c r="F5" s="409"/>
      <c r="G5" s="409"/>
      <c r="H5" s="409"/>
    </row>
    <row r="6" spans="1:15" ht="117.6" customHeight="1">
      <c r="B6" s="402" t="s">
        <v>182</v>
      </c>
      <c r="C6" s="402"/>
      <c r="D6" s="409" t="s">
        <v>1179</v>
      </c>
      <c r="E6" s="410"/>
      <c r="F6" s="410"/>
      <c r="G6" s="410"/>
      <c r="H6" s="410"/>
    </row>
    <row r="8" spans="1:15">
      <c r="F8" t="s">
        <v>1180</v>
      </c>
    </row>
    <row r="9" spans="1:15">
      <c r="A9" s="1" t="s">
        <v>62</v>
      </c>
    </row>
    <row r="10" spans="1:15">
      <c r="B10" s="1"/>
    </row>
    <row r="11" spans="1:15" ht="25.5" customHeight="1">
      <c r="B11" s="364" t="s">
        <v>21</v>
      </c>
      <c r="C11" s="364"/>
      <c r="D11" s="364" t="s">
        <v>63</v>
      </c>
      <c r="E11" s="364" t="s">
        <v>183</v>
      </c>
      <c r="F11" s="364"/>
      <c r="G11" s="364"/>
      <c r="H11" s="364" t="s">
        <v>184</v>
      </c>
    </row>
    <row r="12" spans="1:15">
      <c r="B12" s="10" t="s">
        <v>3</v>
      </c>
      <c r="C12" s="10" t="s">
        <v>46</v>
      </c>
      <c r="D12" s="364"/>
      <c r="E12" s="10" t="s">
        <v>13</v>
      </c>
      <c r="F12" s="10" t="s">
        <v>16</v>
      </c>
      <c r="G12" s="10" t="s">
        <v>20</v>
      </c>
      <c r="H12" s="364"/>
    </row>
    <row r="13" spans="1:15" ht="42">
      <c r="B13" s="38">
        <v>1165</v>
      </c>
      <c r="C13" s="38">
        <v>11004</v>
      </c>
      <c r="D13" s="266" t="s">
        <v>1181</v>
      </c>
      <c r="E13" s="123">
        <v>300000</v>
      </c>
      <c r="F13" s="123">
        <v>300000</v>
      </c>
      <c r="G13" s="123">
        <v>300000</v>
      </c>
      <c r="H13" s="43" t="s">
        <v>1176</v>
      </c>
    </row>
    <row r="14" spans="1:15">
      <c r="B14" s="407" t="s">
        <v>25</v>
      </c>
      <c r="C14" s="407"/>
      <c r="D14" s="407"/>
      <c r="E14" s="267">
        <f>SUM(E13:E13)</f>
        <v>300000</v>
      </c>
      <c r="F14" s="267">
        <f>SUM(F13:F13)</f>
        <v>300000</v>
      </c>
      <c r="G14" s="267">
        <f>SUM(G13:G13)</f>
        <v>300000</v>
      </c>
      <c r="H14" s="10" t="s">
        <v>79</v>
      </c>
    </row>
  </sheetData>
  <mergeCells count="14">
    <mergeCell ref="B5:C5"/>
    <mergeCell ref="D5:H5"/>
    <mergeCell ref="A1:H1"/>
    <mergeCell ref="B3:C3"/>
    <mergeCell ref="D3:H3"/>
    <mergeCell ref="B4:C4"/>
    <mergeCell ref="D4:H4"/>
    <mergeCell ref="B14:D14"/>
    <mergeCell ref="B6:C6"/>
    <mergeCell ref="D6:H6"/>
    <mergeCell ref="B11:C11"/>
    <mergeCell ref="D11:D12"/>
    <mergeCell ref="E11:G11"/>
    <mergeCell ref="H11:H12"/>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11289C-826F-4758-837F-DD657DE51A30}">
  <dimension ref="A1:O16"/>
  <sheetViews>
    <sheetView workbookViewId="0">
      <selection activeCell="G19" sqref="G19"/>
    </sheetView>
  </sheetViews>
  <sheetFormatPr defaultRowHeight="15"/>
  <cols>
    <col min="2" max="2" width="16.28515625" customWidth="1"/>
    <col min="3" max="3" width="18.42578125" customWidth="1"/>
    <col min="4" max="4" width="30.7109375" customWidth="1"/>
    <col min="5" max="5" width="13.140625" customWidth="1"/>
    <col min="6" max="6" width="12.140625" customWidth="1"/>
    <col min="7" max="7" width="13.28515625" customWidth="1"/>
    <col min="8" max="8" width="51.85546875" customWidth="1"/>
  </cols>
  <sheetData>
    <row r="1" spans="1:15" ht="32.25" customHeight="1">
      <c r="A1" s="401" t="s">
        <v>178</v>
      </c>
      <c r="B1" s="401"/>
      <c r="C1" s="401"/>
      <c r="D1" s="401"/>
      <c r="E1" s="401"/>
      <c r="F1" s="401"/>
      <c r="G1" s="401"/>
      <c r="H1" s="401"/>
      <c r="I1" s="1"/>
      <c r="J1" s="1"/>
      <c r="K1" s="1"/>
      <c r="L1" s="1"/>
      <c r="M1" s="1"/>
      <c r="N1" s="1"/>
      <c r="O1" s="1"/>
    </row>
    <row r="2" spans="1:15" ht="17.25" customHeight="1"/>
    <row r="3" spans="1:15" ht="27.75" customHeight="1">
      <c r="B3" s="402" t="s">
        <v>179</v>
      </c>
      <c r="C3" s="402"/>
      <c r="D3" s="411" t="s">
        <v>1210</v>
      </c>
      <c r="E3" s="411"/>
      <c r="F3" s="411"/>
      <c r="G3" s="411"/>
      <c r="H3" s="411"/>
    </row>
    <row r="4" spans="1:15" ht="69" customHeight="1">
      <c r="B4" s="402" t="s">
        <v>180</v>
      </c>
      <c r="C4" s="402"/>
      <c r="D4" s="409" t="s">
        <v>1211</v>
      </c>
      <c r="E4" s="409"/>
      <c r="F4" s="409"/>
      <c r="G4" s="409"/>
      <c r="H4" s="409"/>
    </row>
    <row r="5" spans="1:15" ht="109.5" customHeight="1">
      <c r="B5" s="402" t="s">
        <v>181</v>
      </c>
      <c r="C5" s="402"/>
      <c r="D5" s="409" t="s">
        <v>1212</v>
      </c>
      <c r="E5" s="409"/>
      <c r="F5" s="409"/>
      <c r="G5" s="409"/>
      <c r="H5" s="409"/>
    </row>
    <row r="6" spans="1:15" ht="54.75" customHeight="1">
      <c r="B6" s="402" t="s">
        <v>182</v>
      </c>
      <c r="C6" s="402"/>
      <c r="D6" s="409" t="s">
        <v>1213</v>
      </c>
      <c r="E6" s="410"/>
      <c r="F6" s="410"/>
      <c r="G6" s="410"/>
      <c r="H6" s="410"/>
    </row>
    <row r="9" spans="1:15">
      <c r="A9" s="1" t="s">
        <v>62</v>
      </c>
    </row>
    <row r="10" spans="1:15">
      <c r="B10" s="1"/>
    </row>
    <row r="11" spans="1:15" ht="25.5" customHeight="1">
      <c r="B11" s="364" t="s">
        <v>21</v>
      </c>
      <c r="C11" s="364"/>
      <c r="D11" s="364" t="s">
        <v>63</v>
      </c>
      <c r="E11" s="364" t="s">
        <v>183</v>
      </c>
      <c r="F11" s="364"/>
      <c r="G11" s="364"/>
      <c r="H11" s="364" t="s">
        <v>184</v>
      </c>
    </row>
    <row r="12" spans="1:15">
      <c r="B12" s="10" t="s">
        <v>3</v>
      </c>
      <c r="C12" s="10" t="s">
        <v>46</v>
      </c>
      <c r="D12" s="364"/>
      <c r="E12" s="10" t="s">
        <v>13</v>
      </c>
      <c r="F12" s="10" t="s">
        <v>16</v>
      </c>
      <c r="G12" s="10" t="s">
        <v>20</v>
      </c>
      <c r="H12" s="364"/>
    </row>
    <row r="13" spans="1:15" ht="38.25">
      <c r="B13" s="38">
        <v>1022</v>
      </c>
      <c r="C13" s="38">
        <v>11002</v>
      </c>
      <c r="D13" s="38" t="s">
        <v>1203</v>
      </c>
      <c r="E13" s="123">
        <v>467219</v>
      </c>
      <c r="F13" s="123">
        <v>467219</v>
      </c>
      <c r="G13" s="123">
        <v>467219</v>
      </c>
      <c r="H13" s="43" t="s">
        <v>1204</v>
      </c>
    </row>
    <row r="14" spans="1:15" ht="25.5">
      <c r="B14" s="271">
        <v>1116</v>
      </c>
      <c r="C14" s="38">
        <v>11001</v>
      </c>
      <c r="D14" s="107" t="s">
        <v>1214</v>
      </c>
      <c r="E14" s="117">
        <f>+'Հ3 Մաս 1 և 2'!F258</f>
        <v>1762448.54</v>
      </c>
      <c r="F14" s="117">
        <f>+'Հ3 Մաս 1 և 2'!G258</f>
        <v>1762448.54</v>
      </c>
      <c r="G14" s="117">
        <f>+'Հ3 Մաս 1 և 2'!H258</f>
        <v>1762448.54</v>
      </c>
      <c r="H14" s="270" t="s">
        <v>1215</v>
      </c>
    </row>
    <row r="15" spans="1:15" ht="25.5">
      <c r="B15" s="119">
        <v>1116</v>
      </c>
      <c r="C15" s="38">
        <v>11005</v>
      </c>
      <c r="D15" s="107" t="s">
        <v>1216</v>
      </c>
      <c r="E15" s="117">
        <f>+'Հ3 Մաս 1 և 2'!F264</f>
        <v>242042.4</v>
      </c>
      <c r="F15" s="117">
        <f>+'Հ3 Մաս 1 և 2'!G264</f>
        <v>237642.4</v>
      </c>
      <c r="G15" s="117">
        <f>+'Հ3 Մաս 1 և 2'!H264</f>
        <v>242042.4</v>
      </c>
      <c r="H15" s="145"/>
    </row>
    <row r="16" spans="1:15">
      <c r="B16" s="407" t="s">
        <v>25</v>
      </c>
      <c r="C16" s="407"/>
      <c r="D16" s="407"/>
      <c r="E16" s="267">
        <f>+E14+E13+E15</f>
        <v>2471709.94</v>
      </c>
      <c r="F16" s="267">
        <f t="shared" ref="F16:G16" si="0">+F14+F13+F15</f>
        <v>2467309.94</v>
      </c>
      <c r="G16" s="267">
        <f t="shared" si="0"/>
        <v>2471709.94</v>
      </c>
      <c r="H16" s="10" t="s">
        <v>79</v>
      </c>
    </row>
  </sheetData>
  <mergeCells count="14">
    <mergeCell ref="B16:D16"/>
    <mergeCell ref="B6:C6"/>
    <mergeCell ref="D6:H6"/>
    <mergeCell ref="B11:C11"/>
    <mergeCell ref="D11:D12"/>
    <mergeCell ref="E11:G11"/>
    <mergeCell ref="H11:H12"/>
    <mergeCell ref="B5:C5"/>
    <mergeCell ref="D5:H5"/>
    <mergeCell ref="A1:H1"/>
    <mergeCell ref="B3:C3"/>
    <mergeCell ref="D3:H3"/>
    <mergeCell ref="B4:C4"/>
    <mergeCell ref="D4:H4"/>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O15"/>
  <sheetViews>
    <sheetView workbookViewId="0">
      <selection activeCell="K18" sqref="K18"/>
    </sheetView>
  </sheetViews>
  <sheetFormatPr defaultRowHeight="15"/>
  <cols>
    <col min="2" max="2" width="16.28515625" customWidth="1"/>
    <col min="3" max="3" width="18.42578125" customWidth="1"/>
    <col min="4" max="4" width="30.7109375" customWidth="1"/>
    <col min="8" max="8" width="36.42578125" customWidth="1"/>
  </cols>
  <sheetData>
    <row r="1" spans="1:15" ht="32.25" customHeight="1">
      <c r="A1" s="401" t="s">
        <v>178</v>
      </c>
      <c r="B1" s="401"/>
      <c r="C1" s="401"/>
      <c r="D1" s="401"/>
      <c r="E1" s="401"/>
      <c r="F1" s="401"/>
      <c r="G1" s="401"/>
      <c r="H1" s="401"/>
      <c r="I1" s="1"/>
      <c r="J1" s="1"/>
      <c r="K1" s="1"/>
      <c r="L1" s="1"/>
      <c r="M1" s="1"/>
      <c r="N1" s="1"/>
      <c r="O1" s="1"/>
    </row>
    <row r="2" spans="1:15" ht="17.25" customHeight="1"/>
    <row r="3" spans="1:15">
      <c r="B3" s="402" t="s">
        <v>179</v>
      </c>
      <c r="C3" s="402"/>
      <c r="D3" s="338" t="s">
        <v>837</v>
      </c>
      <c r="E3" s="339"/>
      <c r="F3" s="339"/>
      <c r="G3" s="339"/>
      <c r="H3" s="340"/>
    </row>
    <row r="4" spans="1:15" s="90" customFormat="1" ht="48.75" customHeight="1">
      <c r="B4" s="402" t="s">
        <v>180</v>
      </c>
      <c r="C4" s="402"/>
      <c r="D4" s="415" t="s">
        <v>838</v>
      </c>
      <c r="E4" s="416"/>
      <c r="F4" s="416"/>
      <c r="G4" s="416"/>
      <c r="H4" s="417"/>
    </row>
    <row r="5" spans="1:15" s="133" customFormat="1" ht="93" customHeight="1">
      <c r="B5" s="402" t="s">
        <v>181</v>
      </c>
      <c r="C5" s="402"/>
      <c r="D5" s="412" t="s">
        <v>839</v>
      </c>
      <c r="E5" s="413"/>
      <c r="F5" s="413"/>
      <c r="G5" s="413"/>
      <c r="H5" s="414"/>
    </row>
    <row r="6" spans="1:15" s="133" customFormat="1" ht="44.25" customHeight="1">
      <c r="B6" s="402" t="s">
        <v>182</v>
      </c>
      <c r="C6" s="402"/>
      <c r="D6" s="412" t="s">
        <v>840</v>
      </c>
      <c r="E6" s="413"/>
      <c r="F6" s="413"/>
      <c r="G6" s="413"/>
      <c r="H6" s="414"/>
    </row>
    <row r="9" spans="1:15">
      <c r="A9" s="1" t="s">
        <v>62</v>
      </c>
    </row>
    <row r="10" spans="1:15">
      <c r="B10" s="1"/>
    </row>
    <row r="11" spans="1:15" ht="25.5" customHeight="1">
      <c r="B11" s="364" t="s">
        <v>21</v>
      </c>
      <c r="C11" s="364"/>
      <c r="D11" s="364" t="s">
        <v>63</v>
      </c>
      <c r="E11" s="364" t="s">
        <v>183</v>
      </c>
      <c r="F11" s="364"/>
      <c r="G11" s="364"/>
      <c r="H11" s="364" t="s">
        <v>184</v>
      </c>
    </row>
    <row r="12" spans="1:15">
      <c r="B12" s="10" t="s">
        <v>3</v>
      </c>
      <c r="C12" s="10" t="s">
        <v>46</v>
      </c>
      <c r="D12" s="364"/>
      <c r="E12" s="10" t="s">
        <v>13</v>
      </c>
      <c r="F12" s="10" t="s">
        <v>16</v>
      </c>
      <c r="G12" s="10" t="s">
        <v>20</v>
      </c>
      <c r="H12" s="364"/>
    </row>
    <row r="13" spans="1:15" ht="51">
      <c r="B13" s="38">
        <v>1187</v>
      </c>
      <c r="C13" s="38">
        <v>12008</v>
      </c>
      <c r="D13" s="38" t="s">
        <v>841</v>
      </c>
      <c r="E13" s="39">
        <v>17720.2</v>
      </c>
      <c r="F13" s="39">
        <v>4867.3999999999996</v>
      </c>
      <c r="G13" s="43">
        <v>0</v>
      </c>
      <c r="H13" s="39" t="s">
        <v>842</v>
      </c>
    </row>
    <row r="14" spans="1:15" ht="63.75">
      <c r="B14" s="38">
        <v>1187</v>
      </c>
      <c r="C14" s="38">
        <v>12012</v>
      </c>
      <c r="D14" s="38" t="s">
        <v>848</v>
      </c>
      <c r="E14" s="39">
        <v>939.16700000000003</v>
      </c>
      <c r="F14" s="39">
        <v>0</v>
      </c>
      <c r="G14" s="39">
        <v>0</v>
      </c>
      <c r="H14" s="39" t="s">
        <v>848</v>
      </c>
    </row>
    <row r="15" spans="1:15">
      <c r="B15" s="407" t="s">
        <v>25</v>
      </c>
      <c r="C15" s="407"/>
      <c r="D15" s="407"/>
      <c r="E15" s="10">
        <f>SUM(E13:E13)</f>
        <v>17720.2</v>
      </c>
      <c r="F15" s="10">
        <f>SUM(F13:F13)</f>
        <v>4867.3999999999996</v>
      </c>
      <c r="G15" s="10">
        <f>SUM(G13:G13)</f>
        <v>0</v>
      </c>
      <c r="H15" s="10" t="s">
        <v>79</v>
      </c>
    </row>
  </sheetData>
  <mergeCells count="14">
    <mergeCell ref="B5:C5"/>
    <mergeCell ref="D5:H5"/>
    <mergeCell ref="A1:H1"/>
    <mergeCell ref="B3:C3"/>
    <mergeCell ref="D3:H3"/>
    <mergeCell ref="B4:C4"/>
    <mergeCell ref="D4:H4"/>
    <mergeCell ref="B15:D15"/>
    <mergeCell ref="B6:C6"/>
    <mergeCell ref="D6:H6"/>
    <mergeCell ref="B11:C11"/>
    <mergeCell ref="D11:D12"/>
    <mergeCell ref="E11:G11"/>
    <mergeCell ref="H11:H12"/>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6063E5-4D0E-4FF7-8121-5A338653D557}">
  <dimension ref="A1:O16"/>
  <sheetViews>
    <sheetView workbookViewId="0">
      <selection activeCell="I13" sqref="I13"/>
    </sheetView>
  </sheetViews>
  <sheetFormatPr defaultRowHeight="15"/>
  <cols>
    <col min="2" max="2" width="16.28515625" customWidth="1"/>
    <col min="3" max="3" width="18.42578125" customWidth="1"/>
    <col min="4" max="4" width="30.7109375" customWidth="1"/>
    <col min="5" max="5" width="23" customWidth="1"/>
    <col min="6" max="6" width="19.5703125" customWidth="1"/>
    <col min="7" max="7" width="20.42578125" customWidth="1"/>
    <col min="8" max="8" width="49.5703125" customWidth="1"/>
    <col min="9" max="9" width="75.140625" customWidth="1"/>
  </cols>
  <sheetData>
    <row r="1" spans="1:15" ht="32.25" customHeight="1">
      <c r="A1" s="401" t="s">
        <v>178</v>
      </c>
      <c r="B1" s="401"/>
      <c r="C1" s="401"/>
      <c r="D1" s="401"/>
      <c r="E1" s="401"/>
      <c r="F1" s="401"/>
      <c r="G1" s="401"/>
      <c r="H1" s="401"/>
      <c r="I1" s="1"/>
      <c r="J1" s="1"/>
      <c r="K1" s="1"/>
      <c r="L1" s="1"/>
      <c r="M1" s="1"/>
      <c r="N1" s="1"/>
      <c r="O1" s="1"/>
    </row>
    <row r="2" spans="1:15" ht="17.25" customHeight="1"/>
    <row r="3" spans="1:15" ht="15" customHeight="1">
      <c r="B3" s="402" t="s">
        <v>179</v>
      </c>
      <c r="C3" s="402"/>
      <c r="D3" s="418" t="s">
        <v>1194</v>
      </c>
      <c r="E3" s="418"/>
      <c r="F3" s="418"/>
      <c r="G3" s="418"/>
      <c r="H3" s="418"/>
    </row>
    <row r="4" spans="1:15" ht="50.25" customHeight="1">
      <c r="B4" s="402" t="s">
        <v>180</v>
      </c>
      <c r="C4" s="402"/>
      <c r="D4" s="403" t="s">
        <v>1195</v>
      </c>
      <c r="E4" s="403"/>
      <c r="F4" s="403"/>
      <c r="G4" s="403"/>
      <c r="H4" s="403"/>
    </row>
    <row r="5" spans="1:15" ht="78" customHeight="1">
      <c r="B5" s="402" t="s">
        <v>181</v>
      </c>
      <c r="C5" s="402"/>
      <c r="D5" s="418" t="s">
        <v>1196</v>
      </c>
      <c r="E5" s="418"/>
      <c r="F5" s="418"/>
      <c r="G5" s="418"/>
      <c r="H5" s="418"/>
    </row>
    <row r="6" spans="1:15" ht="75" customHeight="1">
      <c r="B6" s="402" t="s">
        <v>182</v>
      </c>
      <c r="C6" s="402"/>
      <c r="D6" s="418" t="s">
        <v>1197</v>
      </c>
      <c r="E6" s="418"/>
      <c r="F6" s="418"/>
      <c r="G6" s="418"/>
      <c r="H6" s="418"/>
    </row>
    <row r="9" spans="1:15">
      <c r="A9" s="1" t="s">
        <v>62</v>
      </c>
    </row>
    <row r="10" spans="1:15">
      <c r="B10" s="1"/>
    </row>
    <row r="11" spans="1:15" ht="25.5" customHeight="1">
      <c r="B11" s="364" t="s">
        <v>21</v>
      </c>
      <c r="C11" s="364"/>
      <c r="D11" s="364" t="s">
        <v>63</v>
      </c>
      <c r="E11" s="364" t="s">
        <v>183</v>
      </c>
      <c r="F11" s="364"/>
      <c r="G11" s="364"/>
      <c r="H11" s="364" t="s">
        <v>184</v>
      </c>
    </row>
    <row r="12" spans="1:15">
      <c r="B12" s="10" t="s">
        <v>3</v>
      </c>
      <c r="C12" s="10" t="s">
        <v>46</v>
      </c>
      <c r="D12" s="364"/>
      <c r="E12" s="10" t="s">
        <v>13</v>
      </c>
      <c r="F12" s="10" t="s">
        <v>16</v>
      </c>
      <c r="G12" s="10" t="s">
        <v>20</v>
      </c>
      <c r="H12" s="364"/>
    </row>
    <row r="13" spans="1:15" ht="102">
      <c r="B13" s="20">
        <v>1190</v>
      </c>
      <c r="C13" s="20">
        <v>11002</v>
      </c>
      <c r="D13" s="38" t="s">
        <v>1198</v>
      </c>
      <c r="E13" s="272">
        <v>2000000000</v>
      </c>
      <c r="F13" s="272">
        <v>2300000000</v>
      </c>
      <c r="G13" s="272">
        <v>2500000000</v>
      </c>
      <c r="H13" s="39" t="s">
        <v>1199</v>
      </c>
    </row>
    <row r="14" spans="1:15" ht="191.25">
      <c r="B14" s="20"/>
      <c r="C14" s="20">
        <v>12001</v>
      </c>
      <c r="D14" s="38" t="s">
        <v>1200</v>
      </c>
      <c r="E14" s="272">
        <v>6600000000</v>
      </c>
      <c r="F14" s="272">
        <v>200000000</v>
      </c>
      <c r="G14" s="273" t="s">
        <v>1201</v>
      </c>
      <c r="H14" s="39" t="s">
        <v>1202</v>
      </c>
    </row>
    <row r="15" spans="1:15">
      <c r="B15" s="38"/>
      <c r="C15" s="38"/>
      <c r="D15" s="38"/>
      <c r="E15" s="39"/>
      <c r="F15" s="39"/>
      <c r="G15" s="39"/>
      <c r="H15" s="39"/>
    </row>
    <row r="16" spans="1:15">
      <c r="B16" s="407" t="s">
        <v>25</v>
      </c>
      <c r="C16" s="407"/>
      <c r="D16" s="407"/>
      <c r="E16" s="274">
        <f>SUM(E13:E15)</f>
        <v>8600000000</v>
      </c>
      <c r="F16" s="274">
        <f t="shared" ref="F16:G16" si="0">SUM(F13:F15)</f>
        <v>2500000000</v>
      </c>
      <c r="G16" s="274">
        <f t="shared" si="0"/>
        <v>2500000000</v>
      </c>
      <c r="H16" s="10" t="s">
        <v>79</v>
      </c>
    </row>
  </sheetData>
  <mergeCells count="14">
    <mergeCell ref="B5:C5"/>
    <mergeCell ref="D5:H5"/>
    <mergeCell ref="A1:H1"/>
    <mergeCell ref="B3:C3"/>
    <mergeCell ref="D3:H3"/>
    <mergeCell ref="B4:C4"/>
    <mergeCell ref="D4:H4"/>
    <mergeCell ref="B16:D16"/>
    <mergeCell ref="B6:C6"/>
    <mergeCell ref="D6:H6"/>
    <mergeCell ref="B11:C11"/>
    <mergeCell ref="D11:D12"/>
    <mergeCell ref="E11:G11"/>
    <mergeCell ref="H11:H1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K60"/>
  <sheetViews>
    <sheetView zoomScaleNormal="100" workbookViewId="0">
      <pane ySplit="7" topLeftCell="A23" activePane="bottomLeft" state="frozen"/>
      <selection pane="bottomLeft" activeCell="E26" sqref="E26"/>
    </sheetView>
  </sheetViews>
  <sheetFormatPr defaultRowHeight="15"/>
  <cols>
    <col min="1" max="1" width="4.140625" customWidth="1"/>
    <col min="2" max="2" width="22" customWidth="1"/>
    <col min="3" max="4" width="16.7109375" customWidth="1"/>
    <col min="5" max="5" width="37.140625" customWidth="1"/>
    <col min="6" max="6" width="12.85546875" style="93" customWidth="1"/>
    <col min="7" max="7" width="12.7109375" style="93" customWidth="1"/>
    <col min="8" max="8" width="13" style="93" customWidth="1"/>
    <col min="9" max="9" width="13.7109375" style="93" customWidth="1"/>
    <col min="10" max="10" width="53.7109375" customWidth="1"/>
    <col min="11" max="11" width="64.140625" style="4" customWidth="1"/>
  </cols>
  <sheetData>
    <row r="1" spans="1:11">
      <c r="A1" s="1" t="s">
        <v>82</v>
      </c>
    </row>
    <row r="3" spans="1:11">
      <c r="A3" s="11" t="s">
        <v>9</v>
      </c>
      <c r="B3" s="12"/>
      <c r="C3" s="12"/>
      <c r="D3" s="12"/>
      <c r="E3" s="13"/>
      <c r="F3" s="148"/>
      <c r="G3" s="148"/>
      <c r="H3" s="149"/>
      <c r="I3" s="149"/>
      <c r="J3" s="11"/>
      <c r="K3" s="105"/>
    </row>
    <row r="5" spans="1:11">
      <c r="B5" s="342" t="s">
        <v>159</v>
      </c>
      <c r="C5" s="342" t="s">
        <v>160</v>
      </c>
      <c r="D5" s="342" t="s">
        <v>161</v>
      </c>
      <c r="E5" s="342" t="s">
        <v>10</v>
      </c>
      <c r="F5" s="342"/>
      <c r="G5" s="342"/>
      <c r="H5" s="342"/>
      <c r="I5" s="342"/>
      <c r="J5" s="342" t="s">
        <v>167</v>
      </c>
      <c r="K5" s="342" t="s">
        <v>168</v>
      </c>
    </row>
    <row r="6" spans="1:11">
      <c r="B6" s="342"/>
      <c r="C6" s="342"/>
      <c r="D6" s="342"/>
      <c r="E6" s="343" t="s">
        <v>162</v>
      </c>
      <c r="F6" s="344" t="s">
        <v>11</v>
      </c>
      <c r="G6" s="344"/>
      <c r="H6" s="344" t="s">
        <v>12</v>
      </c>
      <c r="I6" s="344"/>
      <c r="J6" s="342"/>
      <c r="K6" s="342"/>
    </row>
    <row r="7" spans="1:11" s="137" customFormat="1" ht="60" customHeight="1">
      <c r="B7" s="342"/>
      <c r="C7" s="342"/>
      <c r="D7" s="342"/>
      <c r="E7" s="343"/>
      <c r="F7" s="136" t="s">
        <v>163</v>
      </c>
      <c r="G7" s="136" t="s">
        <v>164</v>
      </c>
      <c r="H7" s="136" t="s">
        <v>165</v>
      </c>
      <c r="I7" s="136" t="s">
        <v>166</v>
      </c>
      <c r="J7" s="342"/>
      <c r="K7" s="342"/>
    </row>
    <row r="8" spans="1:11" ht="75.75" customHeight="1">
      <c r="B8" s="331" t="s">
        <v>222</v>
      </c>
      <c r="C8" s="331">
        <v>1022</v>
      </c>
      <c r="D8" s="331" t="s">
        <v>223</v>
      </c>
      <c r="E8" s="94" t="s">
        <v>681</v>
      </c>
      <c r="F8" s="19">
        <v>100</v>
      </c>
      <c r="G8" s="19">
        <v>2022</v>
      </c>
      <c r="H8" s="19">
        <v>5</v>
      </c>
      <c r="I8" s="19" t="s">
        <v>747</v>
      </c>
      <c r="J8" s="20" t="s">
        <v>952</v>
      </c>
      <c r="K8" s="20" t="s">
        <v>1063</v>
      </c>
    </row>
    <row r="9" spans="1:11" s="137" customFormat="1" ht="138.75" customHeight="1">
      <c r="B9" s="341"/>
      <c r="C9" s="341"/>
      <c r="D9" s="341"/>
      <c r="E9" s="18" t="s">
        <v>1139</v>
      </c>
      <c r="F9" s="20">
        <v>100</v>
      </c>
      <c r="G9" s="20" t="s">
        <v>1140</v>
      </c>
      <c r="H9" s="20">
        <v>15</v>
      </c>
      <c r="I9" s="20" t="s">
        <v>35</v>
      </c>
      <c r="J9" s="20" t="s">
        <v>952</v>
      </c>
      <c r="K9" s="20" t="s">
        <v>1141</v>
      </c>
    </row>
    <row r="10" spans="1:11" ht="114.75" customHeight="1">
      <c r="B10" s="341"/>
      <c r="C10" s="341"/>
      <c r="D10" s="341"/>
      <c r="E10" s="181" t="s">
        <v>1142</v>
      </c>
      <c r="F10" s="108" t="s">
        <v>1143</v>
      </c>
      <c r="G10" s="181" t="s">
        <v>1144</v>
      </c>
      <c r="H10" s="108">
        <v>30</v>
      </c>
      <c r="I10" s="181" t="s">
        <v>35</v>
      </c>
      <c r="J10" s="20" t="s">
        <v>1145</v>
      </c>
      <c r="K10" s="20" t="s">
        <v>1146</v>
      </c>
    </row>
    <row r="11" spans="1:11" ht="68.25" customHeight="1">
      <c r="B11" s="341"/>
      <c r="C11" s="341"/>
      <c r="D11" s="341"/>
      <c r="E11" s="20" t="s">
        <v>682</v>
      </c>
      <c r="F11" s="20">
        <v>6444</v>
      </c>
      <c r="G11" s="20">
        <v>2022</v>
      </c>
      <c r="H11" s="20">
        <v>18000</v>
      </c>
      <c r="I11" s="20" t="s">
        <v>1067</v>
      </c>
      <c r="J11" s="20" t="s">
        <v>952</v>
      </c>
      <c r="K11" s="18" t="s">
        <v>869</v>
      </c>
    </row>
    <row r="12" spans="1:11" ht="51.75" customHeight="1">
      <c r="B12" s="341"/>
      <c r="C12" s="341"/>
      <c r="D12" s="341"/>
      <c r="E12" s="20" t="s">
        <v>1231</v>
      </c>
      <c r="F12" s="20">
        <v>3.3</v>
      </c>
      <c r="G12" s="20">
        <v>2022</v>
      </c>
      <c r="H12" s="20">
        <v>23.3</v>
      </c>
      <c r="I12" s="20" t="s">
        <v>1233</v>
      </c>
      <c r="J12" s="18" t="s">
        <v>953</v>
      </c>
      <c r="K12" s="18" t="s">
        <v>880</v>
      </c>
    </row>
    <row r="13" spans="1:11" ht="51.75" customHeight="1">
      <c r="B13" s="341"/>
      <c r="C13" s="341"/>
      <c r="D13" s="341"/>
      <c r="E13" s="20" t="s">
        <v>865</v>
      </c>
      <c r="F13" s="20">
        <v>85</v>
      </c>
      <c r="G13" s="20" t="s">
        <v>866</v>
      </c>
      <c r="H13" s="20">
        <v>97</v>
      </c>
      <c r="I13" s="20" t="s">
        <v>866</v>
      </c>
      <c r="J13" s="20" t="s">
        <v>867</v>
      </c>
      <c r="K13" s="20" t="s">
        <v>868</v>
      </c>
    </row>
    <row r="14" spans="1:11" s="226" customFormat="1" ht="180.75" customHeight="1">
      <c r="B14" s="341"/>
      <c r="C14" s="341"/>
      <c r="D14" s="341"/>
      <c r="E14" s="227" t="s">
        <v>241</v>
      </c>
      <c r="F14" s="227">
        <v>0</v>
      </c>
      <c r="G14" s="227">
        <v>2022</v>
      </c>
      <c r="H14" s="227" t="s">
        <v>960</v>
      </c>
      <c r="I14" s="227">
        <v>2025</v>
      </c>
      <c r="J14" s="228" t="s">
        <v>200</v>
      </c>
      <c r="K14" s="229" t="s">
        <v>961</v>
      </c>
    </row>
    <row r="15" spans="1:11" s="226" customFormat="1" ht="187.5" customHeight="1">
      <c r="B15" s="311"/>
      <c r="C15" s="311"/>
      <c r="D15" s="311"/>
      <c r="E15" s="227" t="s">
        <v>384</v>
      </c>
      <c r="F15" s="227">
        <v>0</v>
      </c>
      <c r="G15" s="227">
        <v>2022</v>
      </c>
      <c r="H15" s="227" t="s">
        <v>962</v>
      </c>
      <c r="I15" s="227">
        <v>2025</v>
      </c>
      <c r="J15" s="228" t="s">
        <v>200</v>
      </c>
      <c r="K15" s="229" t="s">
        <v>961</v>
      </c>
    </row>
    <row r="16" spans="1:11" ht="131.25" customHeight="1">
      <c r="B16" s="331" t="s">
        <v>250</v>
      </c>
      <c r="C16" s="331">
        <v>1058</v>
      </c>
      <c r="D16" s="331" t="s">
        <v>684</v>
      </c>
      <c r="E16" s="20" t="s">
        <v>955</v>
      </c>
      <c r="F16" s="20">
        <v>4</v>
      </c>
      <c r="G16" s="20">
        <v>2022</v>
      </c>
      <c r="H16" s="20">
        <v>4</v>
      </c>
      <c r="I16" s="20">
        <v>2026</v>
      </c>
      <c r="J16" s="20" t="s">
        <v>751</v>
      </c>
      <c r="K16" s="107" t="s">
        <v>753</v>
      </c>
    </row>
    <row r="17" spans="2:11" ht="127.5" customHeight="1">
      <c r="B17" s="341"/>
      <c r="C17" s="341"/>
      <c r="D17" s="341"/>
      <c r="E17" s="20" t="s">
        <v>1064</v>
      </c>
      <c r="F17" s="20" t="s">
        <v>1111</v>
      </c>
      <c r="G17" s="20">
        <v>2023</v>
      </c>
      <c r="H17" s="20" t="s">
        <v>1110</v>
      </c>
      <c r="I17" s="20">
        <v>2026</v>
      </c>
      <c r="J17" s="20" t="s">
        <v>1065</v>
      </c>
      <c r="K17" s="20" t="s">
        <v>753</v>
      </c>
    </row>
    <row r="18" spans="2:11" ht="114.75" customHeight="1">
      <c r="B18" s="311"/>
      <c r="C18" s="311">
        <v>1058</v>
      </c>
      <c r="D18" s="311" t="s">
        <v>684</v>
      </c>
      <c r="E18" s="20" t="s">
        <v>748</v>
      </c>
      <c r="F18" s="20">
        <v>80</v>
      </c>
      <c r="G18" s="20">
        <v>2022</v>
      </c>
      <c r="H18" s="20">
        <v>100</v>
      </c>
      <c r="I18" s="20">
        <v>2026</v>
      </c>
      <c r="J18" s="20" t="s">
        <v>957</v>
      </c>
      <c r="K18" s="20" t="s">
        <v>749</v>
      </c>
    </row>
    <row r="19" spans="2:11" ht="51.75" customHeight="1">
      <c r="B19" s="331" t="s">
        <v>268</v>
      </c>
      <c r="C19" s="331">
        <v>1059</v>
      </c>
      <c r="D19" s="331" t="s">
        <v>685</v>
      </c>
      <c r="E19" s="20" t="s">
        <v>686</v>
      </c>
      <c r="F19" s="20" t="s">
        <v>204</v>
      </c>
      <c r="G19" s="20" t="s">
        <v>691</v>
      </c>
      <c r="H19" s="20" t="s">
        <v>204</v>
      </c>
      <c r="I19" s="20" t="s">
        <v>691</v>
      </c>
      <c r="J19" s="20" t="s">
        <v>200</v>
      </c>
      <c r="K19" s="19" t="s">
        <v>1113</v>
      </c>
    </row>
    <row r="20" spans="2:11" ht="69" customHeight="1">
      <c r="B20" s="341"/>
      <c r="C20" s="341"/>
      <c r="D20" s="341"/>
      <c r="E20" s="20" t="s">
        <v>687</v>
      </c>
      <c r="F20" s="20" t="s">
        <v>204</v>
      </c>
      <c r="G20" s="20">
        <v>2022</v>
      </c>
      <c r="H20" s="20" t="s">
        <v>690</v>
      </c>
      <c r="I20" s="20">
        <v>2026</v>
      </c>
      <c r="J20" s="20" t="s">
        <v>200</v>
      </c>
      <c r="K20" s="19" t="s">
        <v>1113</v>
      </c>
    </row>
    <row r="21" spans="2:11" ht="75.75" customHeight="1">
      <c r="B21" s="341"/>
      <c r="C21" s="341"/>
      <c r="D21" s="341"/>
      <c r="E21" s="20" t="s">
        <v>688</v>
      </c>
      <c r="F21" s="20">
        <v>100</v>
      </c>
      <c r="G21" s="20">
        <v>2019</v>
      </c>
      <c r="H21" s="20">
        <v>5</v>
      </c>
      <c r="I21" s="20">
        <v>2023</v>
      </c>
      <c r="J21" s="19" t="s">
        <v>1112</v>
      </c>
      <c r="K21" s="19" t="s">
        <v>1113</v>
      </c>
    </row>
    <row r="22" spans="2:11" ht="51.75" customHeight="1">
      <c r="B22" s="311"/>
      <c r="C22" s="311"/>
      <c r="D22" s="311"/>
      <c r="E22" s="20" t="s">
        <v>689</v>
      </c>
      <c r="F22" s="20" t="s">
        <v>498</v>
      </c>
      <c r="G22" s="20"/>
      <c r="H22" s="20">
        <v>25</v>
      </c>
      <c r="I22" s="20">
        <v>2023</v>
      </c>
      <c r="J22" s="20" t="s">
        <v>200</v>
      </c>
      <c r="K22" s="19" t="s">
        <v>1113</v>
      </c>
    </row>
    <row r="23" spans="2:11" ht="127.5">
      <c r="B23" s="331" t="s">
        <v>278</v>
      </c>
      <c r="C23" s="331">
        <v>1067</v>
      </c>
      <c r="D23" s="331" t="s">
        <v>692</v>
      </c>
      <c r="E23" s="20" t="s">
        <v>693</v>
      </c>
      <c r="F23" s="20">
        <v>29</v>
      </c>
      <c r="G23" s="20">
        <v>2022</v>
      </c>
      <c r="H23" s="20">
        <v>33</v>
      </c>
      <c r="I23" s="20">
        <v>2030</v>
      </c>
      <c r="J23" s="20" t="s">
        <v>695</v>
      </c>
      <c r="K23" s="19" t="s">
        <v>742</v>
      </c>
    </row>
    <row r="24" spans="2:11" s="93" customFormat="1" ht="116.25" customHeight="1">
      <c r="B24" s="341"/>
      <c r="C24" s="341"/>
      <c r="D24" s="341"/>
      <c r="E24" s="277" t="s">
        <v>1243</v>
      </c>
      <c r="F24" s="20">
        <v>100</v>
      </c>
      <c r="G24" s="20">
        <v>2022</v>
      </c>
      <c r="H24" s="20">
        <v>100</v>
      </c>
      <c r="I24" s="20">
        <v>2026</v>
      </c>
      <c r="J24" s="20" t="s">
        <v>1244</v>
      </c>
      <c r="K24" s="19" t="s">
        <v>742</v>
      </c>
    </row>
    <row r="25" spans="2:11" ht="72.75" customHeight="1">
      <c r="B25" s="341"/>
      <c r="C25" s="341"/>
      <c r="D25" s="341"/>
      <c r="E25" s="20" t="s">
        <v>694</v>
      </c>
      <c r="F25" s="20">
        <v>30</v>
      </c>
      <c r="G25" s="20">
        <v>2021</v>
      </c>
      <c r="H25" s="20">
        <v>85</v>
      </c>
      <c r="I25" s="20">
        <v>2026</v>
      </c>
      <c r="J25" s="20" t="s">
        <v>745</v>
      </c>
      <c r="K25" s="107" t="s">
        <v>752</v>
      </c>
    </row>
    <row r="26" spans="2:11" ht="264" customHeight="1">
      <c r="B26" s="341"/>
      <c r="C26" s="341"/>
      <c r="D26" s="341"/>
      <c r="E26" s="20" t="s">
        <v>1242</v>
      </c>
      <c r="F26" s="20">
        <v>30</v>
      </c>
      <c r="G26" s="20">
        <v>2022</v>
      </c>
      <c r="H26" s="20">
        <v>30</v>
      </c>
      <c r="I26" s="20">
        <v>2026</v>
      </c>
      <c r="J26" s="20" t="s">
        <v>1244</v>
      </c>
      <c r="K26" s="20" t="s">
        <v>742</v>
      </c>
    </row>
    <row r="27" spans="2:11" ht="204">
      <c r="B27" s="311"/>
      <c r="C27" s="311"/>
      <c r="D27" s="311"/>
      <c r="E27" s="20" t="s">
        <v>741</v>
      </c>
      <c r="F27" s="20">
        <v>7</v>
      </c>
      <c r="G27" s="20">
        <v>2022</v>
      </c>
      <c r="H27" s="20">
        <v>11</v>
      </c>
      <c r="I27" s="20">
        <v>2026</v>
      </c>
      <c r="J27" s="20" t="s">
        <v>1244</v>
      </c>
      <c r="K27" s="20" t="s">
        <v>742</v>
      </c>
    </row>
    <row r="28" spans="2:11" ht="51.75" customHeight="1">
      <c r="B28" s="331" t="s">
        <v>286</v>
      </c>
      <c r="C28" s="331">
        <v>1086</v>
      </c>
      <c r="D28" s="331" t="s">
        <v>696</v>
      </c>
      <c r="E28" s="20" t="s">
        <v>697</v>
      </c>
      <c r="F28" s="20">
        <v>200</v>
      </c>
      <c r="G28" s="20">
        <v>2022</v>
      </c>
      <c r="H28" s="20">
        <v>400</v>
      </c>
      <c r="I28" s="20">
        <v>2023</v>
      </c>
      <c r="J28" s="20" t="s">
        <v>701</v>
      </c>
      <c r="K28" s="107"/>
    </row>
    <row r="29" spans="2:11" ht="51.75" customHeight="1">
      <c r="B29" s="341"/>
      <c r="C29" s="341"/>
      <c r="D29" s="341"/>
      <c r="E29" s="20" t="s">
        <v>698</v>
      </c>
      <c r="F29" s="20">
        <v>1000</v>
      </c>
      <c r="G29" s="20">
        <v>2022</v>
      </c>
      <c r="H29" s="20" t="s">
        <v>700</v>
      </c>
      <c r="I29" s="20">
        <v>2023</v>
      </c>
      <c r="J29" s="20" t="s">
        <v>702</v>
      </c>
      <c r="K29" s="107"/>
    </row>
    <row r="30" spans="2:11" ht="51.75" customHeight="1">
      <c r="B30" s="311"/>
      <c r="C30" s="311"/>
      <c r="D30" s="311"/>
      <c r="E30" s="20" t="s">
        <v>699</v>
      </c>
      <c r="F30" s="20" t="s">
        <v>498</v>
      </c>
      <c r="G30" s="20"/>
      <c r="H30" s="20" t="s">
        <v>448</v>
      </c>
      <c r="I30" s="20">
        <v>2023</v>
      </c>
      <c r="J30" s="20" t="s">
        <v>702</v>
      </c>
      <c r="K30" s="107"/>
    </row>
    <row r="31" spans="2:11" ht="63.75">
      <c r="B31" s="331" t="s">
        <v>298</v>
      </c>
      <c r="C31" s="331" t="s">
        <v>704</v>
      </c>
      <c r="D31" s="331" t="s">
        <v>703</v>
      </c>
      <c r="E31" s="20" t="s">
        <v>705</v>
      </c>
      <c r="F31" s="20" t="s">
        <v>709</v>
      </c>
      <c r="G31" s="20">
        <v>2018</v>
      </c>
      <c r="H31" s="20" t="s">
        <v>710</v>
      </c>
      <c r="I31" s="20" t="s">
        <v>683</v>
      </c>
      <c r="J31" s="20" t="s">
        <v>712</v>
      </c>
      <c r="K31" s="107" t="s">
        <v>976</v>
      </c>
    </row>
    <row r="32" spans="2:11" ht="51.75" customHeight="1">
      <c r="B32" s="341"/>
      <c r="C32" s="341"/>
      <c r="D32" s="341"/>
      <c r="E32" s="20" t="s">
        <v>706</v>
      </c>
      <c r="F32" s="20">
        <v>35</v>
      </c>
      <c r="G32" s="20">
        <v>2022</v>
      </c>
      <c r="H32" s="20" t="s">
        <v>576</v>
      </c>
      <c r="I32" s="20" t="s">
        <v>711</v>
      </c>
      <c r="J32" s="20" t="s">
        <v>712</v>
      </c>
      <c r="K32" s="20"/>
    </row>
    <row r="33" spans="2:11" ht="89.25">
      <c r="B33" s="341"/>
      <c r="C33" s="341"/>
      <c r="D33" s="341"/>
      <c r="E33" s="20" t="s">
        <v>707</v>
      </c>
      <c r="F33" s="20">
        <v>55.1</v>
      </c>
      <c r="G33" s="20">
        <v>2020</v>
      </c>
      <c r="H33" s="20">
        <v>85</v>
      </c>
      <c r="I33" s="20">
        <v>2026</v>
      </c>
      <c r="J33" s="20" t="s">
        <v>712</v>
      </c>
      <c r="K33" s="20" t="s">
        <v>977</v>
      </c>
    </row>
    <row r="34" spans="2:11" ht="51.75" customHeight="1">
      <c r="B34" s="311"/>
      <c r="C34" s="311"/>
      <c r="D34" s="311"/>
      <c r="E34" s="20" t="s">
        <v>708</v>
      </c>
      <c r="F34" s="20" t="s">
        <v>498</v>
      </c>
      <c r="G34" s="20"/>
      <c r="H34" s="20">
        <v>2500</v>
      </c>
      <c r="I34" s="20" t="s">
        <v>683</v>
      </c>
      <c r="J34" s="20" t="s">
        <v>712</v>
      </c>
      <c r="K34" s="20"/>
    </row>
    <row r="35" spans="2:11" ht="51.75" customHeight="1">
      <c r="B35" s="331" t="s">
        <v>308</v>
      </c>
      <c r="C35" s="331">
        <v>1116</v>
      </c>
      <c r="D35" s="331" t="s">
        <v>713</v>
      </c>
      <c r="E35" s="20" t="s">
        <v>714</v>
      </c>
      <c r="F35" s="20" t="s">
        <v>411</v>
      </c>
      <c r="G35" s="20" t="s">
        <v>866</v>
      </c>
      <c r="H35" s="20">
        <v>90</v>
      </c>
      <c r="I35" s="20" t="s">
        <v>691</v>
      </c>
      <c r="J35" s="20" t="s">
        <v>200</v>
      </c>
      <c r="K35" s="20" t="s">
        <v>878</v>
      </c>
    </row>
    <row r="36" spans="2:11" ht="51.75" customHeight="1">
      <c r="B36" s="311"/>
      <c r="C36" s="311"/>
      <c r="D36" s="311"/>
      <c r="E36" s="20" t="s">
        <v>715</v>
      </c>
      <c r="F36" s="20" t="s">
        <v>559</v>
      </c>
      <c r="G36" s="20" t="s">
        <v>866</v>
      </c>
      <c r="H36" s="20">
        <v>97</v>
      </c>
      <c r="I36" s="20" t="s">
        <v>691</v>
      </c>
      <c r="J36" s="20" t="s">
        <v>200</v>
      </c>
      <c r="K36" s="20" t="s">
        <v>878</v>
      </c>
    </row>
    <row r="37" spans="2:11" ht="51.75" customHeight="1">
      <c r="B37" s="345" t="s">
        <v>315</v>
      </c>
      <c r="C37" s="331">
        <v>1165</v>
      </c>
      <c r="D37" s="331" t="s">
        <v>716</v>
      </c>
      <c r="E37" s="20" t="s">
        <v>717</v>
      </c>
      <c r="F37" s="20">
        <v>19.7</v>
      </c>
      <c r="G37" s="20">
        <v>2022</v>
      </c>
      <c r="H37" s="20">
        <v>25</v>
      </c>
      <c r="I37" s="20">
        <v>2026</v>
      </c>
      <c r="J37" s="20" t="s">
        <v>719</v>
      </c>
      <c r="K37" s="263" t="s">
        <v>1175</v>
      </c>
    </row>
    <row r="38" spans="2:11" ht="51.75" customHeight="1">
      <c r="B38" s="346"/>
      <c r="C38" s="341"/>
      <c r="D38" s="341"/>
      <c r="E38" s="20" t="s">
        <v>718</v>
      </c>
      <c r="F38" s="20">
        <v>6</v>
      </c>
      <c r="G38" s="20">
        <v>2022</v>
      </c>
      <c r="H38" s="20">
        <v>9</v>
      </c>
      <c r="I38" s="20">
        <v>2026</v>
      </c>
      <c r="J38" s="20" t="s">
        <v>719</v>
      </c>
      <c r="K38" s="263" t="s">
        <v>1175</v>
      </c>
    </row>
    <row r="39" spans="2:11" ht="178.5">
      <c r="B39" s="346"/>
      <c r="C39" s="341"/>
      <c r="D39" s="341"/>
      <c r="E39" s="20" t="s">
        <v>755</v>
      </c>
      <c r="F39" s="20"/>
      <c r="G39" s="20"/>
      <c r="H39" s="20">
        <v>60</v>
      </c>
      <c r="I39" s="20">
        <v>2026</v>
      </c>
      <c r="J39" s="20" t="s">
        <v>719</v>
      </c>
      <c r="K39" s="20" t="s">
        <v>1116</v>
      </c>
    </row>
    <row r="40" spans="2:11" ht="150" customHeight="1">
      <c r="B40" s="347"/>
      <c r="C40" s="311"/>
      <c r="D40" s="311"/>
      <c r="E40" s="20" t="s">
        <v>1088</v>
      </c>
      <c r="F40" s="20">
        <v>47.6</v>
      </c>
      <c r="G40" s="20">
        <v>2022</v>
      </c>
      <c r="H40" s="20">
        <v>60</v>
      </c>
      <c r="I40" s="20">
        <v>2026</v>
      </c>
      <c r="J40" s="20" t="s">
        <v>1089</v>
      </c>
      <c r="K40" s="20" t="s">
        <v>1090</v>
      </c>
    </row>
    <row r="41" spans="2:11" ht="51.75" customHeight="1">
      <c r="B41" s="331" t="s">
        <v>188</v>
      </c>
      <c r="C41" s="331" t="s">
        <v>720</v>
      </c>
      <c r="D41" s="331" t="s">
        <v>721</v>
      </c>
      <c r="E41" s="20" t="s">
        <v>193</v>
      </c>
      <c r="F41" s="20">
        <v>0.5</v>
      </c>
      <c r="G41" s="20">
        <v>2022</v>
      </c>
      <c r="H41" s="20">
        <v>1.2</v>
      </c>
      <c r="I41" s="20">
        <v>2025</v>
      </c>
      <c r="J41" s="20" t="s">
        <v>200</v>
      </c>
      <c r="K41" s="20" t="s">
        <v>836</v>
      </c>
    </row>
    <row r="42" spans="2:11" ht="87" customHeight="1">
      <c r="B42" s="341"/>
      <c r="C42" s="341"/>
      <c r="D42" s="341"/>
      <c r="E42" s="20" t="s">
        <v>194</v>
      </c>
      <c r="F42" s="20">
        <v>750</v>
      </c>
      <c r="G42" s="20">
        <v>2022</v>
      </c>
      <c r="H42" s="20">
        <v>683.37</v>
      </c>
      <c r="I42" s="20">
        <v>2028</v>
      </c>
      <c r="J42" s="20" t="s">
        <v>200</v>
      </c>
      <c r="K42" s="20" t="s">
        <v>804</v>
      </c>
    </row>
    <row r="43" spans="2:11" ht="51.75" customHeight="1">
      <c r="B43" s="341"/>
      <c r="C43" s="341"/>
      <c r="D43" s="341"/>
      <c r="E43" s="18" t="s">
        <v>1147</v>
      </c>
      <c r="F43" s="19" t="s">
        <v>1148</v>
      </c>
      <c r="G43" s="19">
        <v>2022</v>
      </c>
      <c r="H43" s="19" t="s">
        <v>1149</v>
      </c>
      <c r="I43" s="19">
        <v>2026</v>
      </c>
      <c r="J43" s="19" t="s">
        <v>1150</v>
      </c>
      <c r="K43" s="19" t="s">
        <v>1151</v>
      </c>
    </row>
    <row r="44" spans="2:11" ht="51.75" customHeight="1">
      <c r="B44" s="341"/>
      <c r="C44" s="341"/>
      <c r="D44" s="341"/>
      <c r="E44" s="20" t="s">
        <v>933</v>
      </c>
      <c r="F44" s="20" t="s">
        <v>934</v>
      </c>
      <c r="G44" s="20" t="s">
        <v>1031</v>
      </c>
      <c r="H44" s="20" t="s">
        <v>935</v>
      </c>
      <c r="I44" s="20">
        <v>2025</v>
      </c>
      <c r="J44" s="20" t="s">
        <v>200</v>
      </c>
      <c r="K44" s="20" t="s">
        <v>804</v>
      </c>
    </row>
    <row r="45" spans="2:11" ht="51.75" customHeight="1">
      <c r="B45" s="341"/>
      <c r="C45" s="341"/>
      <c r="D45" s="341"/>
      <c r="E45" s="20" t="s">
        <v>195</v>
      </c>
      <c r="F45" s="20">
        <v>2236</v>
      </c>
      <c r="G45" s="20" t="s">
        <v>879</v>
      </c>
      <c r="H45" s="20">
        <v>2986</v>
      </c>
      <c r="I45" s="20" t="s">
        <v>747</v>
      </c>
      <c r="J45" s="20" t="s">
        <v>200</v>
      </c>
      <c r="K45" s="20" t="s">
        <v>907</v>
      </c>
    </row>
    <row r="46" spans="2:11" ht="105" customHeight="1">
      <c r="B46" s="341"/>
      <c r="C46" s="341"/>
      <c r="D46" s="341"/>
      <c r="E46" s="20" t="s">
        <v>196</v>
      </c>
      <c r="F46" s="20">
        <v>2096.3000000000002</v>
      </c>
      <c r="G46" s="20">
        <v>2022</v>
      </c>
      <c r="H46" s="20">
        <v>3993</v>
      </c>
      <c r="I46" s="20">
        <v>2031</v>
      </c>
      <c r="J46" s="20" t="s">
        <v>200</v>
      </c>
      <c r="K46" s="20" t="s">
        <v>804</v>
      </c>
    </row>
    <row r="47" spans="2:11" ht="97.5" customHeight="1">
      <c r="B47" s="341"/>
      <c r="C47" s="341"/>
      <c r="D47" s="341"/>
      <c r="E47" s="20" t="s">
        <v>197</v>
      </c>
      <c r="F47" s="20">
        <v>117.8</v>
      </c>
      <c r="G47" s="20">
        <v>2022</v>
      </c>
      <c r="H47" s="20">
        <v>298</v>
      </c>
      <c r="I47" s="20">
        <v>2030</v>
      </c>
      <c r="J47" s="20" t="s">
        <v>200</v>
      </c>
      <c r="K47" s="20" t="s">
        <v>804</v>
      </c>
    </row>
    <row r="48" spans="2:11" s="226" customFormat="1" ht="79.5" customHeight="1">
      <c r="B48" s="341"/>
      <c r="C48" s="341"/>
      <c r="D48" s="341"/>
      <c r="E48" s="20" t="s">
        <v>190</v>
      </c>
      <c r="F48" s="20">
        <v>39</v>
      </c>
      <c r="G48" s="20">
        <v>2022</v>
      </c>
      <c r="H48" s="20">
        <v>1150</v>
      </c>
      <c r="I48" s="20">
        <v>2026</v>
      </c>
      <c r="J48" s="20" t="s">
        <v>200</v>
      </c>
      <c r="K48" s="20" t="s">
        <v>1121</v>
      </c>
    </row>
    <row r="49" spans="2:11" s="226" customFormat="1" ht="126.75" customHeight="1">
      <c r="B49" s="341"/>
      <c r="C49" s="341"/>
      <c r="D49" s="341"/>
      <c r="E49" s="20" t="s">
        <v>341</v>
      </c>
      <c r="F49" s="20" t="s">
        <v>1122</v>
      </c>
      <c r="G49" s="20">
        <v>2022</v>
      </c>
      <c r="H49" s="20" t="s">
        <v>1123</v>
      </c>
      <c r="I49" s="20">
        <v>2024</v>
      </c>
      <c r="J49" s="20" t="s">
        <v>200</v>
      </c>
      <c r="K49" s="20" t="s">
        <v>961</v>
      </c>
    </row>
    <row r="50" spans="2:11" s="226" customFormat="1" ht="118.5" customHeight="1">
      <c r="B50" s="341"/>
      <c r="C50" s="341"/>
      <c r="D50" s="341"/>
      <c r="E50" s="20" t="s">
        <v>1007</v>
      </c>
      <c r="F50" s="20" t="s">
        <v>1124</v>
      </c>
      <c r="G50" s="20">
        <v>2022</v>
      </c>
      <c r="H50" s="20">
        <v>92</v>
      </c>
      <c r="I50" s="20" t="s">
        <v>199</v>
      </c>
      <c r="J50" s="20" t="s">
        <v>200</v>
      </c>
      <c r="K50" s="20" t="s">
        <v>961</v>
      </c>
    </row>
    <row r="51" spans="2:11" s="226" customFormat="1" ht="114.75">
      <c r="B51" s="341"/>
      <c r="C51" s="341"/>
      <c r="D51" s="341"/>
      <c r="E51" s="20" t="s">
        <v>739</v>
      </c>
      <c r="F51" s="20" t="s">
        <v>1125</v>
      </c>
      <c r="G51" s="20">
        <v>2022</v>
      </c>
      <c r="H51" s="20" t="s">
        <v>1126</v>
      </c>
      <c r="I51" s="20">
        <v>2024</v>
      </c>
      <c r="J51" s="20" t="s">
        <v>200</v>
      </c>
      <c r="K51" s="20" t="s">
        <v>961</v>
      </c>
    </row>
    <row r="52" spans="2:11" s="226" customFormat="1" ht="114.75">
      <c r="B52" s="311"/>
      <c r="C52" s="311"/>
      <c r="D52" s="311"/>
      <c r="E52" s="20" t="s">
        <v>345</v>
      </c>
      <c r="F52" s="20" t="s">
        <v>1127</v>
      </c>
      <c r="G52" s="20">
        <v>2022</v>
      </c>
      <c r="H52" s="20">
        <v>553</v>
      </c>
      <c r="I52" s="20">
        <v>2024</v>
      </c>
      <c r="J52" s="20" t="s">
        <v>200</v>
      </c>
      <c r="K52" s="20" t="s">
        <v>961</v>
      </c>
    </row>
    <row r="53" spans="2:11" ht="51.75" customHeight="1">
      <c r="B53" s="331" t="s">
        <v>351</v>
      </c>
      <c r="C53" s="331" t="s">
        <v>722</v>
      </c>
      <c r="D53" s="331" t="s">
        <v>723</v>
      </c>
      <c r="E53" s="20" t="s">
        <v>724</v>
      </c>
      <c r="F53" s="20" t="s">
        <v>730</v>
      </c>
      <c r="G53" s="20">
        <v>2022</v>
      </c>
      <c r="H53" s="20" t="s">
        <v>1152</v>
      </c>
      <c r="I53" s="20" t="s">
        <v>199</v>
      </c>
      <c r="J53" s="20" t="s">
        <v>732</v>
      </c>
      <c r="K53" s="20"/>
    </row>
    <row r="54" spans="2:11" ht="51.75" customHeight="1">
      <c r="B54" s="341"/>
      <c r="C54" s="341"/>
      <c r="D54" s="341"/>
      <c r="E54" s="20" t="s">
        <v>725</v>
      </c>
      <c r="F54" s="20" t="s">
        <v>731</v>
      </c>
      <c r="G54" s="20">
        <v>2022</v>
      </c>
      <c r="H54" s="20" t="s">
        <v>733</v>
      </c>
      <c r="I54" s="20" t="s">
        <v>734</v>
      </c>
      <c r="J54" s="20" t="s">
        <v>732</v>
      </c>
      <c r="K54" s="20"/>
    </row>
    <row r="55" spans="2:11" ht="51.75" customHeight="1">
      <c r="B55" s="341"/>
      <c r="C55" s="341"/>
      <c r="D55" s="341"/>
      <c r="E55" s="20" t="s">
        <v>726</v>
      </c>
      <c r="F55" s="20" t="s">
        <v>498</v>
      </c>
      <c r="G55" s="20"/>
      <c r="H55" s="20" t="s">
        <v>446</v>
      </c>
      <c r="I55" s="20" t="s">
        <v>198</v>
      </c>
      <c r="J55" s="20" t="s">
        <v>732</v>
      </c>
      <c r="K55" s="20"/>
    </row>
    <row r="56" spans="2:11" ht="51.75" customHeight="1">
      <c r="B56" s="341"/>
      <c r="C56" s="341"/>
      <c r="D56" s="341"/>
      <c r="E56" s="20" t="s">
        <v>727</v>
      </c>
      <c r="F56" s="20" t="s">
        <v>498</v>
      </c>
      <c r="G56" s="20"/>
      <c r="H56" s="20" t="s">
        <v>447</v>
      </c>
      <c r="I56" s="20" t="s">
        <v>198</v>
      </c>
      <c r="J56" s="20" t="s">
        <v>732</v>
      </c>
      <c r="K56" s="20"/>
    </row>
    <row r="57" spans="2:11" ht="51.75" customHeight="1">
      <c r="B57" s="341"/>
      <c r="C57" s="341"/>
      <c r="D57" s="341"/>
      <c r="E57" s="20" t="s">
        <v>669</v>
      </c>
      <c r="F57" s="20" t="s">
        <v>498</v>
      </c>
      <c r="G57" s="20"/>
      <c r="H57" s="20" t="s">
        <v>448</v>
      </c>
      <c r="I57" s="20" t="s">
        <v>198</v>
      </c>
      <c r="J57" s="20" t="s">
        <v>732</v>
      </c>
      <c r="K57" s="20"/>
    </row>
    <row r="58" spans="2:11" ht="51.75" customHeight="1">
      <c r="B58" s="341"/>
      <c r="C58" s="341"/>
      <c r="D58" s="341"/>
      <c r="E58" s="20" t="s">
        <v>728</v>
      </c>
      <c r="F58" s="20" t="s">
        <v>498</v>
      </c>
      <c r="G58" s="20"/>
      <c r="H58" s="20" t="s">
        <v>491</v>
      </c>
      <c r="I58" s="20" t="s">
        <v>198</v>
      </c>
      <c r="J58" s="20" t="s">
        <v>732</v>
      </c>
      <c r="K58" s="20"/>
    </row>
    <row r="59" spans="2:11" ht="51.75" customHeight="1">
      <c r="B59" s="341"/>
      <c r="C59" s="341"/>
      <c r="D59" s="341"/>
      <c r="E59" s="20" t="s">
        <v>671</v>
      </c>
      <c r="F59" s="20" t="s">
        <v>498</v>
      </c>
      <c r="G59" s="20"/>
      <c r="H59" s="20" t="s">
        <v>490</v>
      </c>
      <c r="I59" s="20" t="s">
        <v>198</v>
      </c>
      <c r="J59" s="20" t="s">
        <v>732</v>
      </c>
      <c r="K59" s="20"/>
    </row>
    <row r="60" spans="2:11" ht="51.75" customHeight="1">
      <c r="B60" s="311"/>
      <c r="C60" s="311"/>
      <c r="D60" s="311"/>
      <c r="E60" s="20" t="s">
        <v>729</v>
      </c>
      <c r="F60" s="20"/>
      <c r="G60" s="20"/>
      <c r="H60" s="20" t="s">
        <v>735</v>
      </c>
      <c r="I60" s="20" t="s">
        <v>198</v>
      </c>
      <c r="J60" s="20" t="s">
        <v>732</v>
      </c>
      <c r="K60" s="20"/>
    </row>
  </sheetData>
  <autoFilter ref="A7:K60" xr:uid="{00000000-0009-0000-0000-000001000000}"/>
  <mergeCells count="39">
    <mergeCell ref="B53:B60"/>
    <mergeCell ref="C53:C60"/>
    <mergeCell ref="D53:D60"/>
    <mergeCell ref="B41:B52"/>
    <mergeCell ref="C41:C52"/>
    <mergeCell ref="D41:D52"/>
    <mergeCell ref="B37:B40"/>
    <mergeCell ref="C37:C40"/>
    <mergeCell ref="D37:D40"/>
    <mergeCell ref="B28:B30"/>
    <mergeCell ref="C28:C30"/>
    <mergeCell ref="D28:D30"/>
    <mergeCell ref="B31:B34"/>
    <mergeCell ref="C31:C34"/>
    <mergeCell ref="D31:D34"/>
    <mergeCell ref="B35:B36"/>
    <mergeCell ref="C35:C36"/>
    <mergeCell ref="D35:D36"/>
    <mergeCell ref="K5:K7"/>
    <mergeCell ref="E6:E7"/>
    <mergeCell ref="F6:G6"/>
    <mergeCell ref="H6:I6"/>
    <mergeCell ref="B5:B7"/>
    <mergeCell ref="C5:C7"/>
    <mergeCell ref="D5:D7"/>
    <mergeCell ref="J5:J7"/>
    <mergeCell ref="E5:I5"/>
    <mergeCell ref="B23:B27"/>
    <mergeCell ref="C23:C27"/>
    <mergeCell ref="D23:D27"/>
    <mergeCell ref="C19:C22"/>
    <mergeCell ref="D19:D22"/>
    <mergeCell ref="B19:B22"/>
    <mergeCell ref="B16:B18"/>
    <mergeCell ref="C16:C18"/>
    <mergeCell ref="D16:D18"/>
    <mergeCell ref="B8:B15"/>
    <mergeCell ref="C8:C15"/>
    <mergeCell ref="D8:D15"/>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5541AD-23FA-4AF6-9A1D-AA49D8B49BFD}">
  <dimension ref="A1:O16"/>
  <sheetViews>
    <sheetView workbookViewId="0">
      <selection activeCell="D36" sqref="D36"/>
    </sheetView>
  </sheetViews>
  <sheetFormatPr defaultRowHeight="15"/>
  <cols>
    <col min="2" max="2" width="16.28515625" customWidth="1"/>
    <col min="3" max="3" width="18.42578125" customWidth="1"/>
    <col min="4" max="4" width="30.7109375" customWidth="1"/>
    <col min="8" max="8" width="36.42578125" customWidth="1"/>
  </cols>
  <sheetData>
    <row r="1" spans="1:15" ht="32.25" customHeight="1">
      <c r="A1" s="401" t="s">
        <v>178</v>
      </c>
      <c r="B1" s="401"/>
      <c r="C1" s="401"/>
      <c r="D1" s="401"/>
      <c r="E1" s="401"/>
      <c r="F1" s="401"/>
      <c r="G1" s="401"/>
      <c r="H1" s="401"/>
      <c r="I1" s="1"/>
      <c r="J1" s="1"/>
      <c r="K1" s="1"/>
      <c r="L1" s="1"/>
      <c r="M1" s="1"/>
      <c r="N1" s="1"/>
      <c r="O1" s="1"/>
    </row>
    <row r="2" spans="1:15" ht="17.25" customHeight="1"/>
    <row r="3" spans="1:15" ht="51.75" customHeight="1">
      <c r="B3" s="402" t="s">
        <v>179</v>
      </c>
      <c r="C3" s="402"/>
      <c r="D3" s="419" t="s">
        <v>1205</v>
      </c>
      <c r="E3" s="420"/>
      <c r="F3" s="420"/>
      <c r="G3" s="420"/>
      <c r="H3" s="420"/>
    </row>
    <row r="4" spans="1:15">
      <c r="B4" s="402" t="s">
        <v>180</v>
      </c>
      <c r="C4" s="402"/>
      <c r="D4" s="421" t="s">
        <v>1206</v>
      </c>
      <c r="E4" s="408"/>
      <c r="F4" s="408"/>
      <c r="G4" s="408"/>
      <c r="H4" s="408"/>
    </row>
    <row r="5" spans="1:15" ht="40.5" customHeight="1">
      <c r="B5" s="402" t="s">
        <v>181</v>
      </c>
      <c r="C5" s="402"/>
      <c r="D5" s="419" t="s">
        <v>1207</v>
      </c>
      <c r="E5" s="420"/>
      <c r="F5" s="420"/>
      <c r="G5" s="420"/>
      <c r="H5" s="420"/>
    </row>
    <row r="6" spans="1:15" ht="60.75" customHeight="1">
      <c r="B6" s="402" t="s">
        <v>182</v>
      </c>
      <c r="C6" s="402"/>
      <c r="D6" s="419" t="s">
        <v>1208</v>
      </c>
      <c r="E6" s="420"/>
      <c r="F6" s="420"/>
      <c r="G6" s="420"/>
      <c r="H6" s="420"/>
    </row>
    <row r="9" spans="1:15">
      <c r="A9" s="1" t="s">
        <v>62</v>
      </c>
    </row>
    <row r="10" spans="1:15">
      <c r="B10" s="1"/>
    </row>
    <row r="11" spans="1:15" ht="25.5" customHeight="1">
      <c r="B11" s="364" t="s">
        <v>21</v>
      </c>
      <c r="C11" s="364"/>
      <c r="D11" s="364" t="s">
        <v>63</v>
      </c>
      <c r="E11" s="364" t="s">
        <v>183</v>
      </c>
      <c r="F11" s="364"/>
      <c r="G11" s="364"/>
      <c r="H11" s="364" t="s">
        <v>184</v>
      </c>
    </row>
    <row r="12" spans="1:15">
      <c r="B12" s="10" t="s">
        <v>3</v>
      </c>
      <c r="C12" s="10" t="s">
        <v>46</v>
      </c>
      <c r="D12" s="364"/>
      <c r="E12" s="10" t="s">
        <v>13</v>
      </c>
      <c r="F12" s="10" t="s">
        <v>16</v>
      </c>
      <c r="G12" s="10" t="s">
        <v>20</v>
      </c>
      <c r="H12" s="364"/>
    </row>
    <row r="13" spans="1:15" ht="25.5">
      <c r="B13" s="38">
        <v>1059</v>
      </c>
      <c r="C13" s="38">
        <v>11002</v>
      </c>
      <c r="D13" s="38" t="s">
        <v>1209</v>
      </c>
      <c r="E13" s="39">
        <v>29376.33</v>
      </c>
      <c r="F13" s="39">
        <v>29376.33</v>
      </c>
      <c r="G13" s="39">
        <v>29376.33</v>
      </c>
      <c r="H13" s="39"/>
    </row>
    <row r="14" spans="1:15">
      <c r="B14" s="38"/>
      <c r="C14" s="38"/>
      <c r="D14" s="38"/>
      <c r="E14" s="39"/>
      <c r="F14" s="39"/>
      <c r="G14" s="39"/>
      <c r="H14" s="39"/>
    </row>
    <row r="15" spans="1:15">
      <c r="B15" s="38"/>
      <c r="C15" s="38"/>
      <c r="D15" s="38"/>
      <c r="E15" s="39"/>
      <c r="F15" s="39"/>
      <c r="G15" s="39"/>
      <c r="H15" s="39"/>
    </row>
    <row r="16" spans="1:15">
      <c r="B16" s="407" t="s">
        <v>25</v>
      </c>
      <c r="C16" s="407"/>
      <c r="D16" s="407"/>
      <c r="E16" s="10">
        <f>+E13</f>
        <v>29376.33</v>
      </c>
      <c r="F16" s="10">
        <f>+F13</f>
        <v>29376.33</v>
      </c>
      <c r="G16" s="10">
        <f>+G13</f>
        <v>29376.33</v>
      </c>
      <c r="H16" s="10" t="s">
        <v>79</v>
      </c>
    </row>
  </sheetData>
  <mergeCells count="14">
    <mergeCell ref="B16:D16"/>
    <mergeCell ref="B6:C6"/>
    <mergeCell ref="D6:H6"/>
    <mergeCell ref="B11:C11"/>
    <mergeCell ref="D11:D12"/>
    <mergeCell ref="E11:G11"/>
    <mergeCell ref="H11:H12"/>
    <mergeCell ref="B5:C5"/>
    <mergeCell ref="D5:H5"/>
    <mergeCell ref="A1:H1"/>
    <mergeCell ref="B3:C3"/>
    <mergeCell ref="D3:H3"/>
    <mergeCell ref="B4:C4"/>
    <mergeCell ref="D4:H4"/>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A8DD9-5F53-46B6-9AB3-5A37AAA5AF53}">
  <dimension ref="A1:O71"/>
  <sheetViews>
    <sheetView workbookViewId="0">
      <selection activeCell="H49" sqref="H49"/>
    </sheetView>
  </sheetViews>
  <sheetFormatPr defaultRowHeight="15"/>
  <cols>
    <col min="2" max="2" width="16.28515625" customWidth="1"/>
    <col min="3" max="3" width="18.42578125" customWidth="1"/>
    <col min="4" max="4" width="30.7109375" customWidth="1"/>
    <col min="8" max="8" width="161" customWidth="1"/>
  </cols>
  <sheetData>
    <row r="1" spans="1:15" ht="32.25" customHeight="1">
      <c r="A1" s="401" t="s">
        <v>178</v>
      </c>
      <c r="B1" s="401"/>
      <c r="C1" s="401"/>
      <c r="D1" s="401"/>
      <c r="E1" s="401"/>
      <c r="F1" s="401"/>
      <c r="G1" s="401"/>
      <c r="H1" s="401"/>
      <c r="I1" s="1"/>
      <c r="J1" s="1"/>
      <c r="K1" s="1"/>
      <c r="L1" s="1"/>
      <c r="M1" s="1"/>
      <c r="N1" s="1"/>
      <c r="O1" s="1"/>
    </row>
    <row r="2" spans="1:15" ht="17.25" customHeight="1"/>
    <row r="3" spans="1:15" ht="22.15" customHeight="1">
      <c r="B3" s="402" t="s">
        <v>179</v>
      </c>
      <c r="C3" s="402"/>
      <c r="D3" s="425" t="s">
        <v>1217</v>
      </c>
      <c r="E3" s="425"/>
      <c r="F3" s="425"/>
      <c r="G3" s="425"/>
      <c r="H3" s="425"/>
    </row>
    <row r="4" spans="1:15" ht="82.5" customHeight="1">
      <c r="B4" s="402" t="s">
        <v>180</v>
      </c>
      <c r="C4" s="402"/>
      <c r="D4" s="426" t="s">
        <v>1218</v>
      </c>
      <c r="E4" s="427"/>
      <c r="F4" s="427"/>
      <c r="G4" s="427"/>
      <c r="H4" s="427"/>
    </row>
    <row r="5" spans="1:15" ht="20.25" customHeight="1">
      <c r="B5" s="402" t="s">
        <v>181</v>
      </c>
      <c r="C5" s="402"/>
      <c r="D5" s="422" t="s">
        <v>1219</v>
      </c>
      <c r="E5" s="423"/>
      <c r="F5" s="423"/>
      <c r="G5" s="423"/>
      <c r="H5" s="424"/>
    </row>
    <row r="6" spans="1:15" ht="27" customHeight="1">
      <c r="B6" s="402" t="s">
        <v>182</v>
      </c>
      <c r="C6" s="402"/>
      <c r="D6" s="428" t="s">
        <v>1220</v>
      </c>
      <c r="E6" s="428"/>
      <c r="F6" s="428"/>
      <c r="G6" s="428"/>
      <c r="H6" s="428"/>
    </row>
    <row r="9" spans="1:15">
      <c r="A9" s="1" t="s">
        <v>62</v>
      </c>
    </row>
    <row r="10" spans="1:15">
      <c r="B10" s="1"/>
    </row>
    <row r="11" spans="1:15" ht="25.5" customHeight="1">
      <c r="B11" s="364" t="s">
        <v>21</v>
      </c>
      <c r="C11" s="364"/>
      <c r="D11" s="364" t="s">
        <v>63</v>
      </c>
      <c r="E11" s="364" t="s">
        <v>183</v>
      </c>
      <c r="F11" s="364"/>
      <c r="G11" s="364"/>
      <c r="H11" s="364" t="s">
        <v>184</v>
      </c>
    </row>
    <row r="12" spans="1:15" ht="28.5" customHeight="1">
      <c r="B12" s="10" t="s">
        <v>3</v>
      </c>
      <c r="C12" s="10" t="s">
        <v>46</v>
      </c>
      <c r="D12" s="364"/>
      <c r="E12" s="10" t="s">
        <v>13</v>
      </c>
      <c r="F12" s="10" t="s">
        <v>16</v>
      </c>
      <c r="G12" s="10" t="s">
        <v>20</v>
      </c>
      <c r="H12" s="364"/>
    </row>
    <row r="13" spans="1:15" ht="76.5" hidden="1">
      <c r="B13" s="365">
        <v>1022</v>
      </c>
      <c r="C13" s="20" t="s">
        <v>360</v>
      </c>
      <c r="D13" s="38" t="s">
        <v>225</v>
      </c>
      <c r="E13" s="39"/>
      <c r="F13" s="39"/>
      <c r="G13" s="39"/>
      <c r="H13" s="39"/>
    </row>
    <row r="14" spans="1:15" ht="38.25" hidden="1">
      <c r="B14" s="366"/>
      <c r="C14" s="20">
        <v>11002</v>
      </c>
      <c r="D14" s="38" t="s">
        <v>229</v>
      </c>
      <c r="E14" s="39"/>
      <c r="F14" s="39"/>
      <c r="G14" s="39"/>
      <c r="H14" s="39"/>
    </row>
    <row r="15" spans="1:15" ht="25.5" hidden="1">
      <c r="B15" s="366"/>
      <c r="C15" s="20">
        <v>11004</v>
      </c>
      <c r="D15" s="38" t="s">
        <v>231</v>
      </c>
      <c r="E15" s="39"/>
      <c r="F15" s="39"/>
      <c r="G15" s="39"/>
      <c r="H15" s="39"/>
    </row>
    <row r="16" spans="1:15" ht="25.5" hidden="1">
      <c r="B16" s="366"/>
      <c r="C16" s="20">
        <v>12001</v>
      </c>
      <c r="D16" s="38" t="s">
        <v>233</v>
      </c>
      <c r="E16" s="39"/>
      <c r="F16" s="39"/>
      <c r="G16" s="39"/>
      <c r="H16" s="39"/>
    </row>
    <row r="17" spans="2:8" ht="51" hidden="1">
      <c r="B17" s="366"/>
      <c r="C17" s="20">
        <v>12004</v>
      </c>
      <c r="D17" s="38" t="s">
        <v>235</v>
      </c>
      <c r="E17" s="39"/>
      <c r="F17" s="39"/>
      <c r="G17" s="39"/>
      <c r="H17" s="39"/>
    </row>
    <row r="18" spans="2:8" ht="89.25" hidden="1">
      <c r="B18" s="366"/>
      <c r="C18" s="20">
        <v>12005</v>
      </c>
      <c r="D18" s="38" t="s">
        <v>237</v>
      </c>
      <c r="E18" s="39"/>
      <c r="F18" s="39"/>
      <c r="G18" s="39"/>
      <c r="H18" s="39"/>
    </row>
    <row r="19" spans="2:8" ht="38.25" hidden="1">
      <c r="B19" s="366"/>
      <c r="C19" s="20">
        <v>12010</v>
      </c>
      <c r="D19" s="38" t="s">
        <v>239</v>
      </c>
      <c r="E19" s="39"/>
      <c r="F19" s="39"/>
      <c r="G19" s="39"/>
      <c r="H19" s="39"/>
    </row>
    <row r="20" spans="2:8" ht="51" hidden="1">
      <c r="B20" s="366"/>
      <c r="C20" s="20">
        <v>12011</v>
      </c>
      <c r="D20" s="38" t="s">
        <v>241</v>
      </c>
      <c r="E20" s="39"/>
      <c r="F20" s="39"/>
      <c r="G20" s="39"/>
      <c r="H20" s="39"/>
    </row>
    <row r="21" spans="2:8" ht="25.5" hidden="1">
      <c r="B21" s="366"/>
      <c r="C21" s="20">
        <v>12012</v>
      </c>
      <c r="D21" s="38" t="s">
        <v>243</v>
      </c>
      <c r="E21" s="39"/>
      <c r="F21" s="39"/>
      <c r="G21" s="39"/>
      <c r="H21" s="39"/>
    </row>
    <row r="22" spans="2:8" ht="25.5" hidden="1">
      <c r="B22" s="367"/>
      <c r="C22" s="20">
        <v>32001</v>
      </c>
      <c r="D22" s="38" t="s">
        <v>245</v>
      </c>
      <c r="E22" s="39"/>
      <c r="F22" s="39"/>
      <c r="G22" s="39"/>
      <c r="H22" s="39"/>
    </row>
    <row r="23" spans="2:8" ht="51" hidden="1">
      <c r="B23" s="365">
        <v>1058</v>
      </c>
      <c r="C23" s="20">
        <v>11001</v>
      </c>
      <c r="D23" s="38" t="s">
        <v>254</v>
      </c>
      <c r="E23" s="39"/>
      <c r="F23" s="39"/>
      <c r="G23" s="39"/>
      <c r="H23" s="39"/>
    </row>
    <row r="24" spans="2:8" ht="51" hidden="1">
      <c r="B24" s="366"/>
      <c r="C24" s="20">
        <v>11002</v>
      </c>
      <c r="D24" s="38" t="s">
        <v>256</v>
      </c>
      <c r="E24" s="39"/>
      <c r="F24" s="39"/>
      <c r="G24" s="39"/>
      <c r="H24" s="39"/>
    </row>
    <row r="25" spans="2:8" ht="25.5" hidden="1">
      <c r="B25" s="366"/>
      <c r="C25" s="20">
        <v>11003</v>
      </c>
      <c r="D25" s="38" t="s">
        <v>258</v>
      </c>
      <c r="E25" s="39"/>
      <c r="F25" s="39"/>
      <c r="G25" s="39"/>
      <c r="H25" s="39"/>
    </row>
    <row r="26" spans="2:8" ht="51" hidden="1">
      <c r="B26" s="366"/>
      <c r="C26" s="20">
        <v>11007</v>
      </c>
      <c r="D26" s="38" t="s">
        <v>260</v>
      </c>
      <c r="E26" s="39"/>
      <c r="F26" s="39"/>
      <c r="G26" s="39"/>
      <c r="H26" s="39"/>
    </row>
    <row r="27" spans="2:8" ht="38.25" hidden="1">
      <c r="B27" s="366"/>
      <c r="C27" s="20">
        <v>31001</v>
      </c>
      <c r="D27" s="38" t="s">
        <v>261</v>
      </c>
      <c r="E27" s="39"/>
      <c r="F27" s="39"/>
      <c r="G27" s="39"/>
      <c r="H27" s="39"/>
    </row>
    <row r="28" spans="2:8" ht="25.5" hidden="1">
      <c r="B28" s="367"/>
      <c r="C28" s="20">
        <v>31002</v>
      </c>
      <c r="D28" s="38" t="s">
        <v>263</v>
      </c>
      <c r="E28" s="39"/>
      <c r="F28" s="39"/>
      <c r="G28" s="39"/>
      <c r="H28" s="39"/>
    </row>
    <row r="29" spans="2:8" ht="63.75" hidden="1">
      <c r="B29" s="365">
        <v>1059</v>
      </c>
      <c r="C29" s="20">
        <v>11001</v>
      </c>
      <c r="D29" s="38" t="s">
        <v>270</v>
      </c>
      <c r="E29" s="39"/>
      <c r="F29" s="39"/>
      <c r="G29" s="39"/>
      <c r="H29" s="39"/>
    </row>
    <row r="30" spans="2:8" ht="25.5" hidden="1">
      <c r="B30" s="366"/>
      <c r="C30" s="20">
        <v>11002</v>
      </c>
      <c r="D30" s="38" t="s">
        <v>272</v>
      </c>
      <c r="E30" s="39"/>
      <c r="F30" s="39"/>
      <c r="G30" s="39"/>
      <c r="H30" s="39"/>
    </row>
    <row r="31" spans="2:8" ht="25.5" hidden="1">
      <c r="B31" s="366"/>
      <c r="C31" s="20">
        <v>11003</v>
      </c>
      <c r="D31" s="38" t="s">
        <v>274</v>
      </c>
      <c r="E31" s="39"/>
      <c r="F31" s="39"/>
      <c r="G31" s="39"/>
      <c r="H31" s="39"/>
    </row>
    <row r="32" spans="2:8" ht="63.75" hidden="1">
      <c r="B32" s="366"/>
      <c r="C32" s="20">
        <v>11009</v>
      </c>
      <c r="D32" s="38" t="s">
        <v>1221</v>
      </c>
      <c r="E32" s="39"/>
      <c r="F32" s="39"/>
      <c r="G32" s="39"/>
      <c r="H32" s="39"/>
    </row>
    <row r="33" spans="2:8" ht="51" hidden="1">
      <c r="B33" s="367"/>
      <c r="C33" s="20">
        <v>12002</v>
      </c>
      <c r="D33" s="38" t="s">
        <v>1222</v>
      </c>
      <c r="E33" s="39"/>
      <c r="F33" s="39"/>
      <c r="G33" s="39"/>
      <c r="H33" s="39"/>
    </row>
    <row r="34" spans="2:8" ht="25.5" hidden="1">
      <c r="B34" s="365">
        <v>1067</v>
      </c>
      <c r="C34" s="20">
        <v>11001</v>
      </c>
      <c r="D34" s="38" t="s">
        <v>280</v>
      </c>
      <c r="E34" s="39"/>
      <c r="F34" s="39"/>
      <c r="G34" s="39"/>
      <c r="H34" s="39"/>
    </row>
    <row r="35" spans="2:8" ht="25.5" hidden="1">
      <c r="B35" s="367"/>
      <c r="C35" s="20">
        <v>11002</v>
      </c>
      <c r="D35" s="38" t="s">
        <v>282</v>
      </c>
      <c r="E35" s="39"/>
      <c r="F35" s="39"/>
      <c r="G35" s="39"/>
      <c r="H35" s="39"/>
    </row>
    <row r="36" spans="2:8" ht="76.5" hidden="1">
      <c r="B36" s="365">
        <v>1086</v>
      </c>
      <c r="C36" s="20">
        <v>11001</v>
      </c>
      <c r="D36" s="38" t="s">
        <v>1223</v>
      </c>
      <c r="E36" s="39"/>
      <c r="F36" s="39"/>
      <c r="G36" s="39"/>
      <c r="H36" s="39"/>
    </row>
    <row r="37" spans="2:8" ht="63.75" hidden="1">
      <c r="B37" s="366"/>
      <c r="C37" s="20">
        <v>11003</v>
      </c>
      <c r="D37" s="38" t="s">
        <v>288</v>
      </c>
      <c r="E37" s="39"/>
      <c r="F37" s="39"/>
      <c r="G37" s="39"/>
      <c r="H37" s="39"/>
    </row>
    <row r="38" spans="2:8" ht="89.25" hidden="1">
      <c r="B38" s="366"/>
      <c r="C38" s="20">
        <v>11004</v>
      </c>
      <c r="D38" s="38" t="s">
        <v>290</v>
      </c>
      <c r="E38" s="39"/>
      <c r="F38" s="39"/>
      <c r="G38" s="39"/>
      <c r="H38" s="39"/>
    </row>
    <row r="39" spans="2:8" ht="89.25" hidden="1">
      <c r="B39" s="366"/>
      <c r="C39" s="20">
        <v>12003</v>
      </c>
      <c r="D39" s="38" t="s">
        <v>292</v>
      </c>
      <c r="E39" s="39"/>
      <c r="F39" s="39"/>
      <c r="G39" s="39"/>
      <c r="H39" s="39"/>
    </row>
    <row r="40" spans="2:8" ht="76.5" hidden="1">
      <c r="B40" s="367"/>
      <c r="C40" s="20">
        <v>31001</v>
      </c>
      <c r="D40" s="38" t="s">
        <v>294</v>
      </c>
      <c r="E40" s="39"/>
      <c r="F40" s="39"/>
      <c r="G40" s="39"/>
      <c r="H40" s="39"/>
    </row>
    <row r="41" spans="2:8" ht="38.25" hidden="1">
      <c r="B41" s="365">
        <v>1104</v>
      </c>
      <c r="C41" s="20">
        <v>11001</v>
      </c>
      <c r="D41" s="38" t="s">
        <v>300</v>
      </c>
      <c r="E41" s="39"/>
      <c r="F41" s="39"/>
      <c r="G41" s="39"/>
      <c r="H41" s="39"/>
    </row>
    <row r="42" spans="2:8" ht="51" hidden="1">
      <c r="B42" s="366"/>
      <c r="C42" s="20">
        <v>11002</v>
      </c>
      <c r="D42" s="38" t="s">
        <v>302</v>
      </c>
      <c r="E42" s="39"/>
      <c r="F42" s="39"/>
      <c r="G42" s="39"/>
      <c r="H42" s="39"/>
    </row>
    <row r="43" spans="2:8" ht="25.5" hidden="1">
      <c r="B43" s="367"/>
      <c r="C43" s="20">
        <v>12001</v>
      </c>
      <c r="D43" s="38" t="s">
        <v>304</v>
      </c>
      <c r="E43" s="39"/>
      <c r="F43" s="39"/>
      <c r="G43" s="39"/>
      <c r="H43" s="39"/>
    </row>
    <row r="44" spans="2:8" ht="25.5" hidden="1">
      <c r="B44" s="365">
        <v>1116</v>
      </c>
      <c r="C44" s="20">
        <v>11001</v>
      </c>
      <c r="D44" s="38" t="s">
        <v>310</v>
      </c>
      <c r="E44" s="39"/>
      <c r="F44" s="39"/>
      <c r="G44" s="39"/>
      <c r="H44" s="39"/>
    </row>
    <row r="45" spans="2:8" ht="38.25" hidden="1">
      <c r="B45" s="367"/>
      <c r="C45" s="20">
        <v>11005</v>
      </c>
      <c r="D45" s="38" t="s">
        <v>312</v>
      </c>
      <c r="E45" s="39"/>
      <c r="F45" s="39"/>
      <c r="G45" s="39"/>
      <c r="H45" s="39"/>
    </row>
    <row r="46" spans="2:8" ht="76.5" hidden="1">
      <c r="B46" s="365">
        <v>1134</v>
      </c>
      <c r="C46" s="20">
        <v>11001</v>
      </c>
      <c r="D46" s="38" t="s">
        <v>1224</v>
      </c>
      <c r="E46" s="39"/>
      <c r="F46" s="39"/>
      <c r="G46" s="39"/>
      <c r="H46" s="39"/>
    </row>
    <row r="47" spans="2:8" ht="102" hidden="1">
      <c r="B47" s="366"/>
      <c r="C47" s="20">
        <v>12002</v>
      </c>
      <c r="D47" s="38" t="s">
        <v>1225</v>
      </c>
      <c r="E47" s="39"/>
      <c r="F47" s="39"/>
      <c r="G47" s="39"/>
      <c r="H47" s="39"/>
    </row>
    <row r="48" spans="2:8" ht="76.5" hidden="1">
      <c r="B48" s="367"/>
      <c r="C48" s="20">
        <v>12004</v>
      </c>
      <c r="D48" s="38" t="s">
        <v>1226</v>
      </c>
      <c r="E48" s="39"/>
      <c r="F48" s="39"/>
      <c r="G48" s="39"/>
      <c r="H48" s="39"/>
    </row>
    <row r="49" spans="2:8" ht="244.5" customHeight="1">
      <c r="B49" s="365">
        <v>1165</v>
      </c>
      <c r="C49" s="20">
        <v>11002</v>
      </c>
      <c r="D49" s="38" t="s">
        <v>318</v>
      </c>
      <c r="E49" s="275">
        <v>577000</v>
      </c>
      <c r="F49" s="179">
        <v>668285.71</v>
      </c>
      <c r="G49" s="179">
        <v>796714.2</v>
      </c>
      <c r="H49" s="39" t="s">
        <v>1227</v>
      </c>
    </row>
    <row r="50" spans="2:8" ht="43.15" hidden="1" customHeight="1">
      <c r="B50" s="366"/>
      <c r="C50" s="20">
        <v>11004</v>
      </c>
      <c r="D50" s="38" t="s">
        <v>320</v>
      </c>
      <c r="E50" s="39"/>
      <c r="F50" s="39"/>
      <c r="G50" s="39"/>
      <c r="H50" s="39"/>
    </row>
    <row r="51" spans="2:8" ht="43.15" hidden="1" customHeight="1">
      <c r="B51" s="366"/>
      <c r="C51" s="20">
        <v>11007</v>
      </c>
      <c r="D51" s="38" t="s">
        <v>321</v>
      </c>
      <c r="E51" s="39"/>
      <c r="F51" s="39"/>
      <c r="G51" s="39"/>
      <c r="H51" s="39"/>
    </row>
    <row r="52" spans="2:8" ht="43.15" hidden="1" customHeight="1">
      <c r="B52" s="366"/>
      <c r="C52" s="20">
        <v>11008</v>
      </c>
      <c r="D52" s="38" t="s">
        <v>323</v>
      </c>
      <c r="E52" s="39"/>
      <c r="F52" s="39"/>
      <c r="G52" s="39"/>
      <c r="H52" s="39"/>
    </row>
    <row r="53" spans="2:8" ht="21.6" hidden="1" customHeight="1">
      <c r="B53" s="366"/>
      <c r="C53" s="20">
        <v>11009</v>
      </c>
      <c r="D53" s="38" t="s">
        <v>1228</v>
      </c>
      <c r="E53" s="39"/>
      <c r="F53" s="39"/>
      <c r="G53" s="39"/>
      <c r="H53" s="39"/>
    </row>
    <row r="54" spans="2:8" ht="25.5" hidden="1">
      <c r="B54" s="367"/>
      <c r="C54" s="92">
        <v>31003</v>
      </c>
      <c r="D54" s="91" t="s">
        <v>325</v>
      </c>
      <c r="E54" s="39"/>
      <c r="F54" s="39"/>
      <c r="G54" s="39"/>
      <c r="H54" s="39"/>
    </row>
    <row r="55" spans="2:8" ht="89.25" hidden="1">
      <c r="B55" s="365">
        <v>1187</v>
      </c>
      <c r="C55" s="20">
        <v>12002</v>
      </c>
      <c r="D55" s="38" t="s">
        <v>327</v>
      </c>
      <c r="E55" s="39"/>
      <c r="F55" s="39"/>
      <c r="G55" s="39"/>
      <c r="H55" s="39"/>
    </row>
    <row r="56" spans="2:8" ht="38.25" hidden="1">
      <c r="B56" s="366"/>
      <c r="C56" s="20">
        <v>12003</v>
      </c>
      <c r="D56" s="38" t="s">
        <v>329</v>
      </c>
      <c r="E56" s="39"/>
      <c r="F56" s="39"/>
      <c r="G56" s="39"/>
      <c r="H56" s="39"/>
    </row>
    <row r="57" spans="2:8" ht="51" hidden="1">
      <c r="B57" s="366"/>
      <c r="C57" s="20">
        <v>12004</v>
      </c>
      <c r="D57" s="38" t="s">
        <v>331</v>
      </c>
      <c r="E57" s="39"/>
      <c r="F57" s="39"/>
      <c r="G57" s="39"/>
      <c r="H57" s="39"/>
    </row>
    <row r="58" spans="2:8" ht="51" hidden="1">
      <c r="B58" s="366"/>
      <c r="C58" s="20">
        <v>12005</v>
      </c>
      <c r="D58" s="38" t="s">
        <v>333</v>
      </c>
      <c r="E58" s="39"/>
      <c r="F58" s="39"/>
      <c r="G58" s="39"/>
      <c r="H58" s="39"/>
    </row>
    <row r="59" spans="2:8" ht="76.5" hidden="1">
      <c r="B59" s="366"/>
      <c r="C59" s="20">
        <v>12006</v>
      </c>
      <c r="D59" s="38" t="s">
        <v>335</v>
      </c>
      <c r="E59" s="39"/>
      <c r="F59" s="39"/>
      <c r="G59" s="39"/>
      <c r="H59" s="39"/>
    </row>
    <row r="60" spans="2:8" ht="63.75" hidden="1">
      <c r="B60" s="366"/>
      <c r="C60" s="20">
        <v>12007</v>
      </c>
      <c r="D60" s="38" t="s">
        <v>337</v>
      </c>
      <c r="E60" s="39"/>
      <c r="F60" s="39"/>
      <c r="G60" s="39"/>
      <c r="H60" s="39"/>
    </row>
    <row r="61" spans="2:8" ht="51" hidden="1">
      <c r="B61" s="366"/>
      <c r="C61" s="20">
        <v>12008</v>
      </c>
      <c r="D61" s="38" t="s">
        <v>339</v>
      </c>
      <c r="E61" s="39"/>
      <c r="F61" s="39"/>
      <c r="G61" s="39"/>
      <c r="H61" s="39"/>
    </row>
    <row r="62" spans="2:8" ht="76.5" hidden="1">
      <c r="B62" s="366"/>
      <c r="C62" s="20">
        <v>12009</v>
      </c>
      <c r="D62" s="38" t="s">
        <v>341</v>
      </c>
      <c r="E62" s="39"/>
      <c r="F62" s="39"/>
      <c r="G62" s="39"/>
      <c r="H62" s="39"/>
    </row>
    <row r="63" spans="2:8" ht="63.75" hidden="1">
      <c r="B63" s="366"/>
      <c r="C63" s="20">
        <v>12012</v>
      </c>
      <c r="D63" s="38" t="s">
        <v>343</v>
      </c>
      <c r="E63" s="39"/>
      <c r="F63" s="39"/>
      <c r="G63" s="39"/>
      <c r="H63" s="39"/>
    </row>
    <row r="64" spans="2:8" ht="38.25" hidden="1">
      <c r="B64" s="366"/>
      <c r="C64" s="20">
        <v>12013</v>
      </c>
      <c r="D64" s="38" t="s">
        <v>345</v>
      </c>
      <c r="E64" s="39"/>
      <c r="F64" s="39"/>
      <c r="G64" s="39"/>
      <c r="H64" s="39"/>
    </row>
    <row r="65" spans="2:8" ht="51" hidden="1">
      <c r="B65" s="366"/>
      <c r="C65" s="20">
        <v>12014</v>
      </c>
      <c r="D65" s="38" t="s">
        <v>347</v>
      </c>
      <c r="E65" s="39"/>
      <c r="F65" s="39"/>
      <c r="G65" s="39"/>
      <c r="H65" s="39"/>
    </row>
    <row r="66" spans="2:8" ht="51" hidden="1">
      <c r="B66" s="367"/>
      <c r="C66" s="20">
        <v>12015</v>
      </c>
      <c r="D66" s="38" t="s">
        <v>190</v>
      </c>
      <c r="E66" s="39"/>
      <c r="F66" s="39"/>
      <c r="G66" s="39"/>
      <c r="H66" s="39"/>
    </row>
    <row r="67" spans="2:8" ht="102" hidden="1">
      <c r="B67" s="365">
        <v>1190</v>
      </c>
      <c r="C67" s="20">
        <v>11001</v>
      </c>
      <c r="D67" s="38" t="s">
        <v>353</v>
      </c>
      <c r="E67" s="39"/>
      <c r="F67" s="39"/>
      <c r="G67" s="39"/>
      <c r="H67" s="39"/>
    </row>
    <row r="68" spans="2:8" ht="25.5" hidden="1">
      <c r="B68" s="366"/>
      <c r="C68" s="20">
        <v>11002</v>
      </c>
      <c r="D68" s="38" t="s">
        <v>354</v>
      </c>
      <c r="E68" s="39"/>
      <c r="F68" s="39"/>
      <c r="G68" s="39"/>
      <c r="H68" s="39"/>
    </row>
    <row r="69" spans="2:8" ht="63.75" hidden="1">
      <c r="B69" s="366"/>
      <c r="C69" s="20">
        <v>11004</v>
      </c>
      <c r="D69" s="38" t="s">
        <v>356</v>
      </c>
      <c r="E69" s="39"/>
      <c r="F69" s="39"/>
      <c r="G69" s="39"/>
      <c r="H69" s="39"/>
    </row>
    <row r="70" spans="2:8" ht="114.75" hidden="1">
      <c r="B70" s="366"/>
      <c r="C70" s="20">
        <v>11007</v>
      </c>
      <c r="D70" s="38" t="s">
        <v>1229</v>
      </c>
      <c r="E70" s="39"/>
      <c r="F70" s="39"/>
      <c r="G70" s="39"/>
      <c r="H70" s="39"/>
    </row>
    <row r="71" spans="2:8">
      <c r="B71" s="429" t="s">
        <v>25</v>
      </c>
      <c r="C71" s="430"/>
      <c r="D71" s="431"/>
      <c r="E71" s="275">
        <v>577000</v>
      </c>
      <c r="F71" s="276">
        <v>668285</v>
      </c>
      <c r="G71" s="10">
        <v>796714.2</v>
      </c>
      <c r="H71" s="10"/>
    </row>
  </sheetData>
  <mergeCells count="25">
    <mergeCell ref="B71:D71"/>
    <mergeCell ref="B13:B22"/>
    <mergeCell ref="B23:B28"/>
    <mergeCell ref="B29:B33"/>
    <mergeCell ref="B34:B35"/>
    <mergeCell ref="B36:B40"/>
    <mergeCell ref="B41:B43"/>
    <mergeCell ref="B44:B45"/>
    <mergeCell ref="B46:B48"/>
    <mergeCell ref="B49:B54"/>
    <mergeCell ref="B55:B66"/>
    <mergeCell ref="B67:B70"/>
    <mergeCell ref="B6:C6"/>
    <mergeCell ref="D6:H6"/>
    <mergeCell ref="B11:C11"/>
    <mergeCell ref="D11:D12"/>
    <mergeCell ref="E11:G11"/>
    <mergeCell ref="H11:H12"/>
    <mergeCell ref="B5:C5"/>
    <mergeCell ref="D5:H5"/>
    <mergeCell ref="A1:H1"/>
    <mergeCell ref="B3:C3"/>
    <mergeCell ref="D3:H3"/>
    <mergeCell ref="B4:C4"/>
    <mergeCell ref="D4:H4"/>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45456-2BE5-4F82-BD78-AE5396BD3B29}">
  <dimension ref="A1:O16"/>
  <sheetViews>
    <sheetView workbookViewId="0">
      <selection activeCell="K13" sqref="K13"/>
    </sheetView>
  </sheetViews>
  <sheetFormatPr defaultRowHeight="15"/>
  <cols>
    <col min="2" max="2" width="16.28515625" customWidth="1"/>
    <col min="3" max="3" width="18.42578125" customWidth="1"/>
    <col min="4" max="4" width="30.7109375" customWidth="1"/>
    <col min="5" max="5" width="12.42578125" customWidth="1"/>
    <col min="6" max="6" width="14.140625" customWidth="1"/>
    <col min="7" max="7" width="15" customWidth="1"/>
    <col min="8" max="8" width="36.42578125" customWidth="1"/>
  </cols>
  <sheetData>
    <row r="1" spans="1:15" ht="32.25" customHeight="1">
      <c r="A1" s="401" t="s">
        <v>178</v>
      </c>
      <c r="B1" s="401"/>
      <c r="C1" s="401"/>
      <c r="D1" s="401"/>
      <c r="E1" s="401"/>
      <c r="F1" s="401"/>
      <c r="G1" s="401"/>
      <c r="H1" s="401"/>
      <c r="I1" s="1"/>
      <c r="J1" s="1"/>
      <c r="K1" s="1"/>
      <c r="L1" s="1"/>
      <c r="M1" s="1"/>
      <c r="N1" s="1"/>
      <c r="O1" s="1"/>
    </row>
    <row r="2" spans="1:15" ht="17.25" customHeight="1"/>
    <row r="3" spans="1:15" ht="57.75" customHeight="1">
      <c r="B3" s="402" t="s">
        <v>179</v>
      </c>
      <c r="C3" s="402"/>
      <c r="D3" s="420" t="s">
        <v>1254</v>
      </c>
      <c r="E3" s="420"/>
      <c r="F3" s="420"/>
      <c r="G3" s="420"/>
      <c r="H3" s="420"/>
    </row>
    <row r="4" spans="1:15" ht="66" customHeight="1">
      <c r="B4" s="402" t="s">
        <v>180</v>
      </c>
      <c r="C4" s="402"/>
      <c r="D4" s="405" t="s">
        <v>1255</v>
      </c>
      <c r="E4" s="405"/>
      <c r="F4" s="405"/>
      <c r="G4" s="405"/>
      <c r="H4" s="405"/>
    </row>
    <row r="5" spans="1:15" ht="46.5" customHeight="1">
      <c r="B5" s="402" t="s">
        <v>181</v>
      </c>
      <c r="C5" s="402"/>
      <c r="D5" s="405" t="s">
        <v>1256</v>
      </c>
      <c r="E5" s="405"/>
      <c r="F5" s="405"/>
      <c r="G5" s="405"/>
      <c r="H5" s="405"/>
    </row>
    <row r="6" spans="1:15" ht="68.25" customHeight="1">
      <c r="B6" s="402" t="s">
        <v>182</v>
      </c>
      <c r="C6" s="402"/>
      <c r="D6" s="405" t="s">
        <v>1257</v>
      </c>
      <c r="E6" s="405"/>
      <c r="F6" s="405"/>
      <c r="G6" s="405"/>
      <c r="H6" s="405"/>
    </row>
    <row r="9" spans="1:15">
      <c r="A9" s="1" t="s">
        <v>62</v>
      </c>
    </row>
    <row r="10" spans="1:15">
      <c r="B10" s="1"/>
    </row>
    <row r="11" spans="1:15" ht="25.5" customHeight="1">
      <c r="B11" s="364" t="s">
        <v>21</v>
      </c>
      <c r="C11" s="364"/>
      <c r="D11" s="364" t="s">
        <v>63</v>
      </c>
      <c r="E11" s="364" t="s">
        <v>183</v>
      </c>
      <c r="F11" s="364"/>
      <c r="G11" s="364"/>
      <c r="H11" s="364" t="s">
        <v>184</v>
      </c>
    </row>
    <row r="12" spans="1:15">
      <c r="B12" s="10" t="s">
        <v>3</v>
      </c>
      <c r="C12" s="10" t="s">
        <v>46</v>
      </c>
      <c r="D12" s="364"/>
      <c r="E12" s="10" t="s">
        <v>13</v>
      </c>
      <c r="F12" s="10" t="s">
        <v>16</v>
      </c>
      <c r="G12" s="10" t="s">
        <v>20</v>
      </c>
      <c r="H12" s="364"/>
    </row>
    <row r="13" spans="1:15" ht="165.75">
      <c r="B13" s="38">
        <v>1187</v>
      </c>
      <c r="C13" s="38">
        <v>12014</v>
      </c>
      <c r="D13" s="280" t="s">
        <v>1258</v>
      </c>
      <c r="E13" s="101">
        <f>+E16</f>
        <v>8068193.6699999999</v>
      </c>
      <c r="F13" s="101">
        <f t="shared" ref="F13:G13" si="0">+F16</f>
        <v>8058863.5999999996</v>
      </c>
      <c r="G13" s="101">
        <f t="shared" si="0"/>
        <v>8010286.2999999998</v>
      </c>
      <c r="H13" s="39" t="s">
        <v>1259</v>
      </c>
    </row>
    <row r="14" spans="1:15">
      <c r="B14" s="38"/>
      <c r="C14" s="38"/>
      <c r="D14" s="38"/>
      <c r="E14" s="39"/>
      <c r="F14" s="39"/>
      <c r="G14" s="39"/>
      <c r="H14" s="39"/>
    </row>
    <row r="15" spans="1:15">
      <c r="B15" s="38"/>
      <c r="C15" s="38"/>
      <c r="D15" s="38"/>
      <c r="E15" s="39"/>
      <c r="F15" s="39"/>
      <c r="G15" s="39"/>
      <c r="H15" s="39"/>
    </row>
    <row r="16" spans="1:15">
      <c r="B16" s="407" t="s">
        <v>25</v>
      </c>
      <c r="C16" s="407"/>
      <c r="D16" s="407"/>
      <c r="E16" s="281">
        <f>+'[6]Հ3 Մաս 1 և 2'!G33</f>
        <v>8068193.6699999999</v>
      </c>
      <c r="F16" s="281">
        <f>+'[6]Հ3 Մաս 1 և 2'!H33</f>
        <v>8058863.5999999996</v>
      </c>
      <c r="G16" s="281">
        <f>+'[6]Հ3 Մաս 1 և 2'!I33</f>
        <v>8010286.2999999998</v>
      </c>
      <c r="H16" s="10" t="s">
        <v>79</v>
      </c>
    </row>
  </sheetData>
  <mergeCells count="14">
    <mergeCell ref="B5:C5"/>
    <mergeCell ref="D5:H5"/>
    <mergeCell ref="A1:H1"/>
    <mergeCell ref="B3:C3"/>
    <mergeCell ref="D3:H3"/>
    <mergeCell ref="B4:C4"/>
    <mergeCell ref="D4:H4"/>
    <mergeCell ref="B16:D16"/>
    <mergeCell ref="B6:C6"/>
    <mergeCell ref="D6:H6"/>
    <mergeCell ref="B11:C11"/>
    <mergeCell ref="D11:D12"/>
    <mergeCell ref="E11:G11"/>
    <mergeCell ref="H11:H12"/>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EE52AB-099E-49E8-BE11-B1DA533408DE}">
  <dimension ref="A1:O16"/>
  <sheetViews>
    <sheetView workbookViewId="0">
      <selection activeCell="D13" sqref="D13"/>
    </sheetView>
  </sheetViews>
  <sheetFormatPr defaultRowHeight="15"/>
  <cols>
    <col min="2" max="2" width="16.28515625" customWidth="1"/>
    <col min="3" max="3" width="18.42578125" customWidth="1"/>
    <col min="4" max="4" width="30.7109375" customWidth="1"/>
    <col min="5" max="5" width="12.7109375" customWidth="1"/>
    <col min="6" max="6" width="14.85546875" customWidth="1"/>
    <col min="7" max="7" width="15.42578125" customWidth="1"/>
    <col min="8" max="8" width="36.42578125" customWidth="1"/>
  </cols>
  <sheetData>
    <row r="1" spans="1:15" ht="32.25" customHeight="1">
      <c r="A1" s="401" t="s">
        <v>178</v>
      </c>
      <c r="B1" s="401"/>
      <c r="C1" s="401"/>
      <c r="D1" s="401"/>
      <c r="E1" s="401"/>
      <c r="F1" s="401"/>
      <c r="G1" s="401"/>
      <c r="H1" s="401"/>
      <c r="I1" s="1"/>
      <c r="J1" s="1"/>
      <c r="K1" s="1"/>
      <c r="L1" s="1"/>
      <c r="M1" s="1"/>
      <c r="N1" s="1"/>
      <c r="O1" s="1"/>
    </row>
    <row r="2" spans="1:15" ht="17.25" customHeight="1"/>
    <row r="3" spans="1:15">
      <c r="B3" s="402" t="s">
        <v>179</v>
      </c>
      <c r="C3" s="402"/>
      <c r="D3" s="405" t="s">
        <v>1234</v>
      </c>
      <c r="E3" s="405"/>
      <c r="F3" s="405"/>
      <c r="G3" s="405"/>
      <c r="H3" s="405"/>
    </row>
    <row r="4" spans="1:15">
      <c r="B4" s="402" t="s">
        <v>180</v>
      </c>
      <c r="C4" s="402"/>
      <c r="D4" s="406" t="s">
        <v>1235</v>
      </c>
      <c r="E4" s="406"/>
      <c r="F4" s="406"/>
      <c r="G4" s="406"/>
      <c r="H4" s="406"/>
    </row>
    <row r="5" spans="1:15" ht="67.5" customHeight="1">
      <c r="B5" s="402" t="s">
        <v>181</v>
      </c>
      <c r="C5" s="402"/>
      <c r="D5" s="405" t="s">
        <v>1260</v>
      </c>
      <c r="E5" s="405"/>
      <c r="F5" s="405"/>
      <c r="G5" s="405"/>
      <c r="H5" s="405"/>
    </row>
    <row r="6" spans="1:15" ht="58.5" customHeight="1">
      <c r="B6" s="402" t="s">
        <v>182</v>
      </c>
      <c r="C6" s="402"/>
      <c r="D6" s="405" t="s">
        <v>1257</v>
      </c>
      <c r="E6" s="405"/>
      <c r="F6" s="405"/>
      <c r="G6" s="405"/>
      <c r="H6" s="405"/>
    </row>
    <row r="9" spans="1:15">
      <c r="A9" s="1" t="s">
        <v>62</v>
      </c>
    </row>
    <row r="10" spans="1:15">
      <c r="B10" s="1"/>
    </row>
    <row r="11" spans="1:15" ht="25.5" customHeight="1">
      <c r="B11" s="364" t="s">
        <v>21</v>
      </c>
      <c r="C11" s="364"/>
      <c r="D11" s="364" t="s">
        <v>63</v>
      </c>
      <c r="E11" s="364" t="s">
        <v>183</v>
      </c>
      <c r="F11" s="364"/>
      <c r="G11" s="364"/>
      <c r="H11" s="364" t="s">
        <v>184</v>
      </c>
    </row>
    <row r="12" spans="1:15">
      <c r="B12" s="10" t="s">
        <v>3</v>
      </c>
      <c r="C12" s="10" t="s">
        <v>46</v>
      </c>
      <c r="D12" s="364"/>
      <c r="E12" s="10" t="s">
        <v>13</v>
      </c>
      <c r="F12" s="10" t="s">
        <v>16</v>
      </c>
      <c r="G12" s="10" t="s">
        <v>20</v>
      </c>
      <c r="H12" s="364"/>
    </row>
    <row r="13" spans="1:15" ht="127.5">
      <c r="B13" s="38">
        <v>1187</v>
      </c>
      <c r="C13" s="38">
        <v>12014</v>
      </c>
      <c r="D13" s="280" t="s">
        <v>1258</v>
      </c>
      <c r="E13" s="101">
        <f>+E16</f>
        <v>8068193.6699999999</v>
      </c>
      <c r="F13" s="101">
        <f t="shared" ref="F13:G13" si="0">+F16</f>
        <v>8058863.5999999996</v>
      </c>
      <c r="G13" s="101">
        <f t="shared" si="0"/>
        <v>8010286.2999999998</v>
      </c>
      <c r="H13" s="39" t="s">
        <v>1261</v>
      </c>
    </row>
    <row r="14" spans="1:15">
      <c r="B14" s="38"/>
      <c r="C14" s="38"/>
      <c r="D14" s="38"/>
      <c r="E14" s="39"/>
      <c r="F14" s="39"/>
      <c r="G14" s="39"/>
      <c r="H14" s="39"/>
    </row>
    <row r="15" spans="1:15">
      <c r="B15" s="38"/>
      <c r="C15" s="38"/>
      <c r="D15" s="38"/>
      <c r="E15" s="39"/>
      <c r="F15" s="39"/>
      <c r="G15" s="39"/>
      <c r="H15" s="39"/>
    </row>
    <row r="16" spans="1:15">
      <c r="B16" s="407" t="s">
        <v>25</v>
      </c>
      <c r="C16" s="407"/>
      <c r="D16" s="407"/>
      <c r="E16" s="281">
        <f>+'[6]Հ3 Մաս 1 և 2'!G33</f>
        <v>8068193.6699999999</v>
      </c>
      <c r="F16" s="281">
        <f>+'[6]Հ3 Մաս 1 և 2'!H33</f>
        <v>8058863.5999999996</v>
      </c>
      <c r="G16" s="281">
        <f>+'[6]Հ3 Մաս 1 և 2'!I33</f>
        <v>8010286.2999999998</v>
      </c>
      <c r="H16" s="10" t="s">
        <v>79</v>
      </c>
    </row>
  </sheetData>
  <mergeCells count="14">
    <mergeCell ref="B5:C5"/>
    <mergeCell ref="D5:H5"/>
    <mergeCell ref="A1:H1"/>
    <mergeCell ref="B3:C3"/>
    <mergeCell ref="D3:H3"/>
    <mergeCell ref="B4:C4"/>
    <mergeCell ref="D4:H4"/>
    <mergeCell ref="B16:D16"/>
    <mergeCell ref="B6:C6"/>
    <mergeCell ref="D6:H6"/>
    <mergeCell ref="B11:C11"/>
    <mergeCell ref="D11:D12"/>
    <mergeCell ref="E11:G11"/>
    <mergeCell ref="H11:H12"/>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dimension ref="B1:H99"/>
  <sheetViews>
    <sheetView topLeftCell="A103" workbookViewId="0">
      <selection activeCell="F47" sqref="F47"/>
    </sheetView>
  </sheetViews>
  <sheetFormatPr defaultRowHeight="15"/>
  <cols>
    <col min="2" max="2" width="11.7109375" style="93" customWidth="1"/>
    <col min="3" max="3" width="12.7109375" style="93" bestFit="1" customWidth="1"/>
    <col min="4" max="4" width="44.5703125" customWidth="1"/>
    <col min="5" max="5" width="33.140625" style="104" customWidth="1"/>
    <col min="6" max="6" width="28.42578125" style="104" customWidth="1"/>
    <col min="7" max="7" width="37.28515625" style="104" customWidth="1"/>
    <col min="8" max="8" width="43.85546875" style="104" customWidth="1"/>
  </cols>
  <sheetData>
    <row r="1" spans="2:8">
      <c r="D1" s="1" t="s">
        <v>108</v>
      </c>
      <c r="E1" s="103"/>
      <c r="F1" s="103"/>
      <c r="G1" s="103"/>
    </row>
    <row r="3" spans="2:8" ht="27" customHeight="1">
      <c r="B3" s="10" t="s">
        <v>3</v>
      </c>
      <c r="C3" s="10" t="s">
        <v>46</v>
      </c>
      <c r="D3" s="10" t="s">
        <v>85</v>
      </c>
      <c r="E3" s="10" t="s">
        <v>68</v>
      </c>
      <c r="F3" s="10" t="s">
        <v>185</v>
      </c>
      <c r="G3" s="10" t="s">
        <v>69</v>
      </c>
      <c r="H3" s="10" t="s">
        <v>70</v>
      </c>
    </row>
    <row r="4" spans="2:8" ht="38.25" customHeight="1">
      <c r="B4" s="352">
        <v>1022</v>
      </c>
      <c r="C4" s="352">
        <v>11002</v>
      </c>
      <c r="D4" s="352" t="s">
        <v>872</v>
      </c>
      <c r="E4" s="41" t="s">
        <v>873</v>
      </c>
      <c r="F4" s="43">
        <v>2</v>
      </c>
      <c r="G4" s="41" t="s">
        <v>874</v>
      </c>
      <c r="H4" s="41" t="s">
        <v>875</v>
      </c>
    </row>
    <row r="5" spans="2:8" ht="153">
      <c r="B5" s="359"/>
      <c r="C5" s="359"/>
      <c r="D5" s="359"/>
      <c r="E5" s="41" t="s">
        <v>876</v>
      </c>
      <c r="F5" s="43">
        <v>2</v>
      </c>
      <c r="G5" s="41" t="s">
        <v>877</v>
      </c>
      <c r="H5" s="41" t="s">
        <v>875</v>
      </c>
    </row>
    <row r="6" spans="2:8" ht="38.25" customHeight="1">
      <c r="B6" s="359"/>
      <c r="C6" s="356"/>
      <c r="D6" s="356"/>
      <c r="E6" s="41" t="s">
        <v>984</v>
      </c>
      <c r="F6" s="43">
        <v>5</v>
      </c>
      <c r="G6" s="41" t="s">
        <v>874</v>
      </c>
      <c r="H6" s="41" t="s">
        <v>875</v>
      </c>
    </row>
    <row r="7" spans="2:8">
      <c r="B7" s="359"/>
      <c r="C7" s="352">
        <v>10004</v>
      </c>
      <c r="D7" s="352" t="s">
        <v>774</v>
      </c>
      <c r="E7" s="41" t="s">
        <v>776</v>
      </c>
      <c r="F7" s="43">
        <v>2</v>
      </c>
      <c r="G7" s="41" t="s">
        <v>777</v>
      </c>
      <c r="H7" s="41" t="s">
        <v>778</v>
      </c>
    </row>
    <row r="8" spans="2:8" ht="25.5">
      <c r="B8" s="359"/>
      <c r="C8" s="356"/>
      <c r="D8" s="356"/>
      <c r="E8" s="41" t="s">
        <v>779</v>
      </c>
      <c r="F8" s="43">
        <v>2</v>
      </c>
      <c r="G8" s="41" t="s">
        <v>780</v>
      </c>
      <c r="H8" s="41" t="s">
        <v>781</v>
      </c>
    </row>
    <row r="9" spans="2:8" ht="76.5">
      <c r="B9" s="359"/>
      <c r="C9" s="43">
        <v>12001</v>
      </c>
      <c r="D9" s="41" t="s">
        <v>821</v>
      </c>
      <c r="E9" s="41" t="s">
        <v>818</v>
      </c>
      <c r="F9" s="43">
        <v>3</v>
      </c>
      <c r="G9" s="41" t="s">
        <v>819</v>
      </c>
      <c r="H9" s="41" t="s">
        <v>820</v>
      </c>
    </row>
    <row r="10" spans="2:8" ht="46.5" customHeight="1">
      <c r="B10" s="359"/>
      <c r="C10" s="352" t="s">
        <v>894</v>
      </c>
      <c r="D10" s="352" t="s">
        <v>906</v>
      </c>
      <c r="E10" s="41" t="s">
        <v>895</v>
      </c>
      <c r="F10" s="43">
        <v>1</v>
      </c>
      <c r="G10" s="41" t="s">
        <v>884</v>
      </c>
      <c r="H10" s="41" t="s">
        <v>896</v>
      </c>
    </row>
    <row r="11" spans="2:8" ht="46.5" customHeight="1">
      <c r="B11" s="359"/>
      <c r="C11" s="359"/>
      <c r="D11" s="359"/>
      <c r="E11" s="41" t="s">
        <v>897</v>
      </c>
      <c r="F11" s="43">
        <v>3</v>
      </c>
      <c r="G11" s="41" t="s">
        <v>898</v>
      </c>
      <c r="H11" s="41" t="s">
        <v>899</v>
      </c>
    </row>
    <row r="12" spans="2:8" ht="46.5" customHeight="1">
      <c r="B12" s="359"/>
      <c r="C12" s="359"/>
      <c r="D12" s="359"/>
      <c r="E12" s="41" t="s">
        <v>900</v>
      </c>
      <c r="F12" s="43">
        <v>2</v>
      </c>
      <c r="G12" s="41" t="s">
        <v>901</v>
      </c>
      <c r="H12" s="41" t="s">
        <v>902</v>
      </c>
    </row>
    <row r="13" spans="2:8" ht="46.5" customHeight="1">
      <c r="B13" s="359"/>
      <c r="C13" s="356"/>
      <c r="D13" s="356"/>
      <c r="E13" s="41" t="s">
        <v>903</v>
      </c>
      <c r="F13" s="43">
        <v>2</v>
      </c>
      <c r="G13" s="41" t="s">
        <v>904</v>
      </c>
      <c r="H13" s="41" t="s">
        <v>905</v>
      </c>
    </row>
    <row r="14" spans="2:8" ht="51" customHeight="1">
      <c r="B14" s="359"/>
      <c r="C14" s="352">
        <v>12005</v>
      </c>
      <c r="D14" s="352" t="s">
        <v>817</v>
      </c>
      <c r="E14" s="41" t="s">
        <v>822</v>
      </c>
      <c r="F14" s="43">
        <v>3</v>
      </c>
      <c r="G14" s="41" t="s">
        <v>823</v>
      </c>
      <c r="H14" s="41" t="s">
        <v>824</v>
      </c>
    </row>
    <row r="15" spans="2:8" ht="51">
      <c r="B15" s="359"/>
      <c r="C15" s="359"/>
      <c r="D15" s="359"/>
      <c r="E15" s="41" t="s">
        <v>825</v>
      </c>
      <c r="F15" s="43">
        <v>4</v>
      </c>
      <c r="G15" s="41" t="s">
        <v>826</v>
      </c>
      <c r="H15" s="41" t="s">
        <v>827</v>
      </c>
    </row>
    <row r="16" spans="2:8" ht="63.75">
      <c r="B16" s="359"/>
      <c r="C16" s="359"/>
      <c r="D16" s="359"/>
      <c r="E16" s="41" t="s">
        <v>828</v>
      </c>
      <c r="F16" s="43">
        <v>2</v>
      </c>
      <c r="G16" s="41" t="s">
        <v>829</v>
      </c>
      <c r="H16" s="41" t="s">
        <v>830</v>
      </c>
    </row>
    <row r="17" spans="2:8" ht="25.5">
      <c r="B17" s="359"/>
      <c r="C17" s="359"/>
      <c r="D17" s="359"/>
      <c r="E17" s="41" t="s">
        <v>831</v>
      </c>
      <c r="F17" s="43">
        <v>1</v>
      </c>
      <c r="G17" s="41" t="s">
        <v>832</v>
      </c>
      <c r="H17" s="41" t="s">
        <v>833</v>
      </c>
    </row>
    <row r="18" spans="2:8" ht="25.5">
      <c r="B18" s="359"/>
      <c r="C18" s="356"/>
      <c r="D18" s="356"/>
      <c r="E18" s="41" t="s">
        <v>834</v>
      </c>
      <c r="F18" s="43">
        <v>2</v>
      </c>
      <c r="G18" s="41" t="s">
        <v>985</v>
      </c>
      <c r="H18" s="41" t="s">
        <v>835</v>
      </c>
    </row>
    <row r="19" spans="2:8" ht="89.25">
      <c r="B19" s="359"/>
      <c r="C19" s="352">
        <v>12011</v>
      </c>
      <c r="D19" s="352" t="s">
        <v>241</v>
      </c>
      <c r="E19" s="41" t="s">
        <v>963</v>
      </c>
      <c r="F19" s="43">
        <v>5</v>
      </c>
      <c r="G19" s="41"/>
      <c r="H19" s="41" t="s">
        <v>964</v>
      </c>
    </row>
    <row r="20" spans="2:8" ht="25.5">
      <c r="B20" s="359"/>
      <c r="C20" s="359"/>
      <c r="D20" s="359"/>
      <c r="E20" s="41" t="s">
        <v>965</v>
      </c>
      <c r="F20" s="43">
        <v>3</v>
      </c>
      <c r="G20" s="41"/>
      <c r="H20" s="41"/>
    </row>
    <row r="21" spans="2:8" ht="38.25">
      <c r="B21" s="359"/>
      <c r="C21" s="356"/>
      <c r="D21" s="356"/>
      <c r="E21" s="41" t="s">
        <v>966</v>
      </c>
      <c r="F21" s="43">
        <v>4</v>
      </c>
      <c r="G21" s="41"/>
      <c r="H21" s="41"/>
    </row>
    <row r="22" spans="2:8" ht="38.25">
      <c r="B22" s="359"/>
      <c r="C22" s="352" t="s">
        <v>892</v>
      </c>
      <c r="D22" s="352" t="s">
        <v>893</v>
      </c>
      <c r="E22" s="41" t="s">
        <v>883</v>
      </c>
      <c r="F22" s="43">
        <v>3</v>
      </c>
      <c r="G22" s="41" t="s">
        <v>884</v>
      </c>
      <c r="H22" s="41" t="s">
        <v>885</v>
      </c>
    </row>
    <row r="23" spans="2:8" ht="38.25">
      <c r="B23" s="359"/>
      <c r="C23" s="359"/>
      <c r="D23" s="359"/>
      <c r="E23" s="41" t="s">
        <v>886</v>
      </c>
      <c r="F23" s="43">
        <v>3</v>
      </c>
      <c r="G23" s="41" t="s">
        <v>887</v>
      </c>
      <c r="H23" s="41" t="s">
        <v>888</v>
      </c>
    </row>
    <row r="24" spans="2:8" ht="38.25">
      <c r="B24" s="359"/>
      <c r="C24" s="356"/>
      <c r="D24" s="356"/>
      <c r="E24" s="41" t="s">
        <v>889</v>
      </c>
      <c r="F24" s="43">
        <v>3</v>
      </c>
      <c r="G24" s="41" t="s">
        <v>890</v>
      </c>
      <c r="H24" s="41" t="s">
        <v>891</v>
      </c>
    </row>
    <row r="25" spans="2:8" ht="25.5">
      <c r="B25" s="356"/>
      <c r="C25" s="43">
        <v>32001</v>
      </c>
      <c r="D25" s="41" t="s">
        <v>775</v>
      </c>
      <c r="E25" s="41" t="s">
        <v>782</v>
      </c>
      <c r="F25" s="43">
        <v>2</v>
      </c>
      <c r="G25" s="41" t="s">
        <v>783</v>
      </c>
      <c r="H25" s="41" t="s">
        <v>784</v>
      </c>
    </row>
    <row r="26" spans="2:8" ht="76.5">
      <c r="B26" s="352" t="s">
        <v>253</v>
      </c>
      <c r="C26" s="352">
        <v>11003</v>
      </c>
      <c r="D26" s="352" t="s">
        <v>759</v>
      </c>
      <c r="E26" s="41" t="s">
        <v>760</v>
      </c>
      <c r="F26" s="43">
        <v>3</v>
      </c>
      <c r="G26" s="41" t="s">
        <v>761</v>
      </c>
      <c r="H26" s="41" t="s">
        <v>764</v>
      </c>
    </row>
    <row r="27" spans="2:8" ht="63.75">
      <c r="B27" s="359"/>
      <c r="C27" s="356"/>
      <c r="D27" s="356"/>
      <c r="E27" s="41" t="s">
        <v>765</v>
      </c>
      <c r="F27" s="43">
        <v>4</v>
      </c>
      <c r="G27" s="41" t="s">
        <v>762</v>
      </c>
      <c r="H27" s="41" t="s">
        <v>763</v>
      </c>
    </row>
    <row r="28" spans="2:8" ht="38.25">
      <c r="B28" s="359"/>
      <c r="C28" s="352">
        <v>11007</v>
      </c>
      <c r="D28" s="352" t="s">
        <v>773</v>
      </c>
      <c r="E28" s="115" t="s">
        <v>766</v>
      </c>
      <c r="F28" s="43">
        <v>4</v>
      </c>
      <c r="G28" s="41" t="s">
        <v>767</v>
      </c>
      <c r="H28" s="41" t="s">
        <v>768</v>
      </c>
    </row>
    <row r="29" spans="2:8" ht="76.5">
      <c r="B29" s="359"/>
      <c r="C29" s="359"/>
      <c r="D29" s="359"/>
      <c r="E29" s="115" t="s">
        <v>769</v>
      </c>
      <c r="F29" s="43">
        <v>4</v>
      </c>
      <c r="G29" s="41" t="s">
        <v>770</v>
      </c>
      <c r="H29" s="41" t="s">
        <v>771</v>
      </c>
    </row>
    <row r="30" spans="2:8" ht="76.5">
      <c r="B30" s="356"/>
      <c r="C30" s="356"/>
      <c r="D30" s="356"/>
      <c r="E30" s="41" t="s">
        <v>760</v>
      </c>
      <c r="F30" s="43">
        <v>4</v>
      </c>
      <c r="G30" s="41" t="s">
        <v>761</v>
      </c>
      <c r="H30" s="41" t="s">
        <v>772</v>
      </c>
    </row>
    <row r="31" spans="2:8" ht="76.5">
      <c r="B31" s="352">
        <v>1067</v>
      </c>
      <c r="C31" s="352">
        <v>11001</v>
      </c>
      <c r="D31" s="435" t="s">
        <v>785</v>
      </c>
      <c r="E31" s="111" t="s">
        <v>786</v>
      </c>
      <c r="F31" s="43">
        <v>3</v>
      </c>
      <c r="G31" s="43" t="s">
        <v>787</v>
      </c>
      <c r="H31" s="112" t="s">
        <v>788</v>
      </c>
    </row>
    <row r="32" spans="2:8" ht="76.5">
      <c r="B32" s="359"/>
      <c r="C32" s="356"/>
      <c r="D32" s="436"/>
      <c r="E32" s="41" t="s">
        <v>791</v>
      </c>
      <c r="F32" s="43">
        <v>3</v>
      </c>
      <c r="G32" s="43" t="s">
        <v>789</v>
      </c>
      <c r="H32" s="41" t="s">
        <v>790</v>
      </c>
    </row>
    <row r="33" spans="2:8" ht="102">
      <c r="B33" s="356"/>
      <c r="C33" s="43">
        <v>11002</v>
      </c>
      <c r="D33" s="114" t="s">
        <v>282</v>
      </c>
      <c r="E33" s="43" t="s">
        <v>792</v>
      </c>
      <c r="F33" s="43">
        <v>3</v>
      </c>
      <c r="G33" s="43" t="s">
        <v>986</v>
      </c>
      <c r="H33" s="43" t="s">
        <v>793</v>
      </c>
    </row>
    <row r="34" spans="2:8" ht="102">
      <c r="B34" s="352">
        <v>1104</v>
      </c>
      <c r="C34" s="43">
        <v>11001</v>
      </c>
      <c r="D34" s="114" t="s">
        <v>987</v>
      </c>
      <c r="E34" s="43" t="s">
        <v>981</v>
      </c>
      <c r="F34" s="43">
        <v>3</v>
      </c>
      <c r="G34" s="43" t="s">
        <v>978</v>
      </c>
      <c r="H34" s="43" t="s">
        <v>988</v>
      </c>
    </row>
    <row r="35" spans="2:8" ht="102">
      <c r="B35" s="359"/>
      <c r="C35" s="43">
        <v>11002</v>
      </c>
      <c r="D35" s="114" t="s">
        <v>302</v>
      </c>
      <c r="E35" s="43" t="s">
        <v>981</v>
      </c>
      <c r="F35" s="43">
        <v>3</v>
      </c>
      <c r="G35" s="43" t="s">
        <v>978</v>
      </c>
      <c r="H35" s="43" t="s">
        <v>988</v>
      </c>
    </row>
    <row r="36" spans="2:8" ht="51">
      <c r="B36" s="356"/>
      <c r="C36" s="43">
        <v>11003</v>
      </c>
      <c r="D36" s="114" t="s">
        <v>304</v>
      </c>
      <c r="E36" s="43" t="s">
        <v>979</v>
      </c>
      <c r="F36" s="43">
        <v>5</v>
      </c>
      <c r="G36" s="43" t="s">
        <v>980</v>
      </c>
      <c r="H36" s="43" t="s">
        <v>989</v>
      </c>
    </row>
    <row r="37" spans="2:8" ht="89.25">
      <c r="B37" s="352">
        <v>1116</v>
      </c>
      <c r="C37" s="43">
        <v>11001</v>
      </c>
      <c r="D37" s="114" t="s">
        <v>310</v>
      </c>
      <c r="E37" s="43" t="s">
        <v>1074</v>
      </c>
      <c r="F37" s="43">
        <v>3</v>
      </c>
      <c r="G37" s="43" t="s">
        <v>1075</v>
      </c>
      <c r="H37" s="43" t="s">
        <v>875</v>
      </c>
    </row>
    <row r="38" spans="2:8" ht="63.75">
      <c r="B38" s="359"/>
      <c r="C38" s="352">
        <v>11005</v>
      </c>
      <c r="D38" s="352" t="s">
        <v>312</v>
      </c>
      <c r="E38" s="114" t="s">
        <v>1076</v>
      </c>
      <c r="F38" s="43">
        <v>4</v>
      </c>
      <c r="G38" s="43" t="s">
        <v>1077</v>
      </c>
      <c r="H38" s="43" t="s">
        <v>1078</v>
      </c>
    </row>
    <row r="39" spans="2:8" ht="63.75">
      <c r="B39" s="359"/>
      <c r="C39" s="359"/>
      <c r="D39" s="359"/>
      <c r="E39" s="114" t="s">
        <v>1079</v>
      </c>
      <c r="F39" s="43">
        <v>4</v>
      </c>
      <c r="G39" s="43" t="s">
        <v>1077</v>
      </c>
      <c r="H39" s="43" t="s">
        <v>1078</v>
      </c>
    </row>
    <row r="40" spans="2:8" ht="38.25">
      <c r="B40" s="359"/>
      <c r="C40" s="359"/>
      <c r="D40" s="359"/>
      <c r="E40" s="114" t="s">
        <v>1080</v>
      </c>
      <c r="F40" s="43">
        <v>5</v>
      </c>
      <c r="G40" s="43" t="s">
        <v>1081</v>
      </c>
      <c r="H40" s="43" t="s">
        <v>1082</v>
      </c>
    </row>
    <row r="41" spans="2:8" ht="153">
      <c r="B41" s="356"/>
      <c r="C41" s="356"/>
      <c r="D41" s="356"/>
      <c r="E41" s="114" t="s">
        <v>876</v>
      </c>
      <c r="F41" s="43">
        <v>2</v>
      </c>
      <c r="G41" s="43" t="s">
        <v>877</v>
      </c>
      <c r="H41" s="43" t="s">
        <v>875</v>
      </c>
    </row>
    <row r="42" spans="2:8" ht="51">
      <c r="B42" s="352">
        <v>1165</v>
      </c>
      <c r="C42" s="352">
        <v>11002</v>
      </c>
      <c r="D42" s="352" t="s">
        <v>318</v>
      </c>
      <c r="E42" s="114" t="s">
        <v>1091</v>
      </c>
      <c r="F42" s="43">
        <v>3</v>
      </c>
      <c r="G42" s="43" t="s">
        <v>1092</v>
      </c>
      <c r="H42" s="43" t="s">
        <v>1093</v>
      </c>
    </row>
    <row r="43" spans="2:8" ht="38.25">
      <c r="B43" s="359"/>
      <c r="C43" s="359"/>
      <c r="D43" s="359"/>
      <c r="E43" s="114" t="s">
        <v>1094</v>
      </c>
      <c r="F43" s="43">
        <v>3</v>
      </c>
      <c r="G43" s="43" t="s">
        <v>1095</v>
      </c>
      <c r="H43" s="43" t="s">
        <v>1096</v>
      </c>
    </row>
    <row r="44" spans="2:8" ht="51">
      <c r="B44" s="359"/>
      <c r="C44" s="356"/>
      <c r="D44" s="356"/>
      <c r="E44" s="114" t="s">
        <v>1097</v>
      </c>
      <c r="F44" s="43">
        <v>2</v>
      </c>
      <c r="G44" s="43" t="s">
        <v>1098</v>
      </c>
      <c r="H44" s="43" t="s">
        <v>1099</v>
      </c>
    </row>
    <row r="45" spans="2:8" ht="67.5">
      <c r="B45" s="359"/>
      <c r="C45" s="352">
        <v>1104</v>
      </c>
      <c r="D45" s="352" t="s">
        <v>320</v>
      </c>
      <c r="E45" s="268" t="s">
        <v>1188</v>
      </c>
      <c r="F45" s="268">
        <v>3</v>
      </c>
      <c r="G45" s="268" t="s">
        <v>1182</v>
      </c>
      <c r="H45" s="268" t="s">
        <v>1183</v>
      </c>
    </row>
    <row r="46" spans="2:8" ht="40.5">
      <c r="B46" s="359"/>
      <c r="C46" s="359"/>
      <c r="D46" s="359"/>
      <c r="E46" s="268" t="s">
        <v>1189</v>
      </c>
      <c r="F46" s="268">
        <v>2</v>
      </c>
      <c r="G46" s="268" t="s">
        <v>1184</v>
      </c>
      <c r="H46" s="268" t="s">
        <v>1185</v>
      </c>
    </row>
    <row r="47" spans="2:8" ht="81">
      <c r="B47" s="359"/>
      <c r="C47" s="356"/>
      <c r="D47" s="356"/>
      <c r="E47" s="268" t="s">
        <v>1190</v>
      </c>
      <c r="F47" s="268">
        <v>1</v>
      </c>
      <c r="G47" s="268" t="s">
        <v>1186</v>
      </c>
      <c r="H47" s="268" t="s">
        <v>1187</v>
      </c>
    </row>
    <row r="48" spans="2:8" ht="51">
      <c r="B48" s="359"/>
      <c r="C48" s="120" t="s">
        <v>801</v>
      </c>
      <c r="D48" s="114" t="s">
        <v>799</v>
      </c>
      <c r="E48" s="41" t="s">
        <v>794</v>
      </c>
      <c r="F48" s="43">
        <v>2</v>
      </c>
      <c r="G48" s="41" t="s">
        <v>795</v>
      </c>
      <c r="H48" s="41" t="s">
        <v>796</v>
      </c>
    </row>
    <row r="49" spans="2:8" ht="25.5">
      <c r="B49" s="359"/>
      <c r="C49" s="289">
        <v>31003</v>
      </c>
      <c r="D49" s="289" t="s">
        <v>800</v>
      </c>
      <c r="E49" s="41" t="s">
        <v>802</v>
      </c>
      <c r="F49" s="43">
        <v>1</v>
      </c>
      <c r="G49" s="41" t="s">
        <v>797</v>
      </c>
      <c r="H49" s="41" t="s">
        <v>798</v>
      </c>
    </row>
    <row r="50" spans="2:8" ht="38.25">
      <c r="B50" s="356"/>
      <c r="C50" s="289"/>
      <c r="D50" s="289"/>
      <c r="E50" s="41" t="s">
        <v>803</v>
      </c>
      <c r="F50" s="43">
        <v>2</v>
      </c>
      <c r="G50" s="41" t="s">
        <v>797</v>
      </c>
      <c r="H50" s="41" t="s">
        <v>798</v>
      </c>
    </row>
    <row r="51" spans="2:8" ht="89.25">
      <c r="B51" s="432">
        <v>1187</v>
      </c>
      <c r="C51" s="432">
        <v>12002</v>
      </c>
      <c r="D51" s="290" t="s">
        <v>328</v>
      </c>
      <c r="E51" s="120" t="s">
        <v>946</v>
      </c>
      <c r="F51" s="120">
        <v>1</v>
      </c>
      <c r="G51" s="120" t="s">
        <v>937</v>
      </c>
      <c r="H51" s="120" t="s">
        <v>938</v>
      </c>
    </row>
    <row r="52" spans="2:8" ht="76.5">
      <c r="B52" s="432"/>
      <c r="C52" s="432"/>
      <c r="D52" s="290"/>
      <c r="E52" s="120" t="s">
        <v>982</v>
      </c>
      <c r="F52" s="120">
        <v>2</v>
      </c>
      <c r="G52" s="120" t="s">
        <v>937</v>
      </c>
      <c r="H52" s="120" t="s">
        <v>939</v>
      </c>
    </row>
    <row r="53" spans="2:8" ht="63.75">
      <c r="B53" s="432"/>
      <c r="C53" s="432"/>
      <c r="D53" s="290"/>
      <c r="E53" s="120" t="s">
        <v>940</v>
      </c>
      <c r="F53" s="120">
        <v>2</v>
      </c>
      <c r="G53" s="120" t="s">
        <v>937</v>
      </c>
      <c r="H53" s="120" t="s">
        <v>939</v>
      </c>
    </row>
    <row r="54" spans="2:8" ht="38.25">
      <c r="B54" s="432"/>
      <c r="C54" s="432"/>
      <c r="D54" s="290"/>
      <c r="E54" s="120" t="s">
        <v>941</v>
      </c>
      <c r="F54" s="120">
        <v>2</v>
      </c>
      <c r="G54" s="120" t="s">
        <v>937</v>
      </c>
      <c r="H54" s="120" t="s">
        <v>942</v>
      </c>
    </row>
    <row r="55" spans="2:8" ht="25.5">
      <c r="B55" s="432"/>
      <c r="C55" s="432"/>
      <c r="D55" s="290"/>
      <c r="E55" s="120" t="s">
        <v>943</v>
      </c>
      <c r="F55" s="120">
        <v>2</v>
      </c>
      <c r="G55" s="120" t="s">
        <v>944</v>
      </c>
      <c r="H55" s="120" t="s">
        <v>945</v>
      </c>
    </row>
    <row r="56" spans="2:8" ht="114.75">
      <c r="B56" s="432"/>
      <c r="C56" s="351" t="s">
        <v>805</v>
      </c>
      <c r="D56" s="434" t="s">
        <v>590</v>
      </c>
      <c r="E56" s="41" t="s">
        <v>806</v>
      </c>
      <c r="F56" s="43">
        <v>3</v>
      </c>
      <c r="G56" s="41" t="s">
        <v>807</v>
      </c>
      <c r="H56" s="41" t="s">
        <v>808</v>
      </c>
    </row>
    <row r="57" spans="2:8" ht="38.25">
      <c r="B57" s="432"/>
      <c r="C57" s="351"/>
      <c r="D57" s="434"/>
      <c r="E57" s="41" t="s">
        <v>809</v>
      </c>
      <c r="F57" s="43">
        <v>2</v>
      </c>
      <c r="G57" s="41" t="s">
        <v>810</v>
      </c>
      <c r="H57" s="41" t="s">
        <v>811</v>
      </c>
    </row>
    <row r="58" spans="2:8" ht="63.75">
      <c r="B58" s="432"/>
      <c r="C58" s="351"/>
      <c r="D58" s="434"/>
      <c r="E58" s="41" t="s">
        <v>812</v>
      </c>
      <c r="F58" s="43">
        <v>3</v>
      </c>
      <c r="G58" s="41" t="s">
        <v>813</v>
      </c>
      <c r="H58" s="41" t="s">
        <v>814</v>
      </c>
    </row>
    <row r="59" spans="2:8" ht="114.75">
      <c r="B59" s="432"/>
      <c r="C59" s="351">
        <v>12004</v>
      </c>
      <c r="D59" s="434" t="s">
        <v>331</v>
      </c>
      <c r="E59" s="41" t="s">
        <v>908</v>
      </c>
      <c r="F59" s="43">
        <v>3</v>
      </c>
      <c r="G59" s="41" t="s">
        <v>909</v>
      </c>
      <c r="H59" s="41" t="s">
        <v>910</v>
      </c>
    </row>
    <row r="60" spans="2:8" ht="89.25">
      <c r="B60" s="432"/>
      <c r="C60" s="351"/>
      <c r="D60" s="434"/>
      <c r="E60" s="41" t="s">
        <v>911</v>
      </c>
      <c r="F60" s="43">
        <v>3</v>
      </c>
      <c r="G60" s="41" t="s">
        <v>912</v>
      </c>
      <c r="H60" s="41" t="s">
        <v>913</v>
      </c>
    </row>
    <row r="61" spans="2:8" ht="63.75">
      <c r="B61" s="432"/>
      <c r="C61" s="351"/>
      <c r="D61" s="434"/>
      <c r="E61" s="41" t="s">
        <v>914</v>
      </c>
      <c r="F61" s="43">
        <v>3</v>
      </c>
      <c r="G61" s="41" t="s">
        <v>813</v>
      </c>
      <c r="H61" s="41" t="s">
        <v>915</v>
      </c>
    </row>
    <row r="62" spans="2:8" ht="76.5">
      <c r="B62" s="432"/>
      <c r="C62" s="352">
        <v>12005</v>
      </c>
      <c r="D62" s="352" t="s">
        <v>333</v>
      </c>
      <c r="E62" s="41" t="s">
        <v>1128</v>
      </c>
      <c r="F62" s="43">
        <v>3</v>
      </c>
      <c r="G62" s="41" t="s">
        <v>783</v>
      </c>
      <c r="H62" s="41"/>
    </row>
    <row r="63" spans="2:8" ht="76.5">
      <c r="B63" s="432"/>
      <c r="C63" s="359"/>
      <c r="D63" s="359"/>
      <c r="E63" s="41" t="s">
        <v>1129</v>
      </c>
      <c r="F63" s="43">
        <v>4</v>
      </c>
      <c r="G63" s="41" t="s">
        <v>783</v>
      </c>
      <c r="H63" s="41" t="s">
        <v>1130</v>
      </c>
    </row>
    <row r="64" spans="2:8" ht="25.5">
      <c r="B64" s="432"/>
      <c r="C64" s="359"/>
      <c r="D64" s="359"/>
      <c r="E64" s="41" t="s">
        <v>1131</v>
      </c>
      <c r="F64" s="43">
        <v>4</v>
      </c>
      <c r="G64" s="41" t="s">
        <v>783</v>
      </c>
      <c r="H64" s="41" t="s">
        <v>1130</v>
      </c>
    </row>
    <row r="65" spans="2:8" ht="25.5">
      <c r="B65" s="432"/>
      <c r="C65" s="359"/>
      <c r="D65" s="359"/>
      <c r="E65" s="41" t="s">
        <v>1132</v>
      </c>
      <c r="F65" s="43">
        <v>3</v>
      </c>
      <c r="G65" s="41" t="s">
        <v>783</v>
      </c>
      <c r="H65" s="41" t="s">
        <v>1133</v>
      </c>
    </row>
    <row r="66" spans="2:8" ht="63.75">
      <c r="B66" s="432"/>
      <c r="C66" s="356"/>
      <c r="D66" s="356"/>
      <c r="E66" s="41" t="s">
        <v>1134</v>
      </c>
      <c r="F66" s="43">
        <v>2</v>
      </c>
      <c r="G66" s="41" t="s">
        <v>783</v>
      </c>
      <c r="H66" s="41"/>
    </row>
    <row r="67" spans="2:8" ht="76.5">
      <c r="B67" s="432"/>
      <c r="C67" s="352">
        <v>12006</v>
      </c>
      <c r="D67" s="433" t="s">
        <v>951</v>
      </c>
      <c r="E67" s="41" t="s">
        <v>982</v>
      </c>
      <c r="F67" s="43">
        <v>1</v>
      </c>
      <c r="G67" s="41" t="s">
        <v>937</v>
      </c>
      <c r="H67" s="41" t="s">
        <v>938</v>
      </c>
    </row>
    <row r="68" spans="2:8" ht="89.25">
      <c r="B68" s="432"/>
      <c r="C68" s="359"/>
      <c r="D68" s="433"/>
      <c r="E68" s="41" t="s">
        <v>946</v>
      </c>
      <c r="F68" s="43">
        <v>2</v>
      </c>
      <c r="G68" s="41" t="s">
        <v>937</v>
      </c>
      <c r="H68" s="41" t="s">
        <v>939</v>
      </c>
    </row>
    <row r="69" spans="2:8" ht="51">
      <c r="B69" s="432"/>
      <c r="C69" s="359"/>
      <c r="D69" s="433"/>
      <c r="E69" s="41" t="s">
        <v>947</v>
      </c>
      <c r="F69" s="43">
        <v>2</v>
      </c>
      <c r="G69" s="41" t="s">
        <v>937</v>
      </c>
      <c r="H69" s="41" t="s">
        <v>939</v>
      </c>
    </row>
    <row r="70" spans="2:8" ht="38.25">
      <c r="B70" s="432"/>
      <c r="C70" s="359"/>
      <c r="D70" s="433"/>
      <c r="E70" s="41" t="s">
        <v>941</v>
      </c>
      <c r="F70" s="43">
        <v>2</v>
      </c>
      <c r="G70" s="41" t="s">
        <v>937</v>
      </c>
      <c r="H70" s="41" t="s">
        <v>942</v>
      </c>
    </row>
    <row r="71" spans="2:8" ht="51">
      <c r="B71" s="432"/>
      <c r="C71" s="359"/>
      <c r="D71" s="433"/>
      <c r="E71" s="41" t="s">
        <v>948</v>
      </c>
      <c r="F71" s="43">
        <v>2</v>
      </c>
      <c r="G71" s="41" t="s">
        <v>944</v>
      </c>
      <c r="H71" s="41" t="s">
        <v>945</v>
      </c>
    </row>
    <row r="72" spans="2:8" ht="38.25">
      <c r="B72" s="432"/>
      <c r="C72" s="359"/>
      <c r="D72" s="433"/>
      <c r="E72" s="41" t="s">
        <v>949</v>
      </c>
      <c r="F72" s="43">
        <v>2</v>
      </c>
      <c r="G72" s="41" t="s">
        <v>944</v>
      </c>
      <c r="H72" s="41" t="s">
        <v>945</v>
      </c>
    </row>
    <row r="73" spans="2:8" ht="51">
      <c r="B73" s="432"/>
      <c r="C73" s="359"/>
      <c r="D73" s="433"/>
      <c r="E73" s="41" t="s">
        <v>950</v>
      </c>
      <c r="F73" s="43">
        <v>2</v>
      </c>
      <c r="G73" s="41" t="s">
        <v>937</v>
      </c>
      <c r="H73" s="41" t="s">
        <v>942</v>
      </c>
    </row>
    <row r="74" spans="2:8" ht="63.75">
      <c r="B74" s="432"/>
      <c r="C74" s="356"/>
      <c r="D74" s="433"/>
      <c r="E74" s="41" t="s">
        <v>983</v>
      </c>
      <c r="F74" s="43">
        <v>3</v>
      </c>
      <c r="G74" s="41" t="s">
        <v>937</v>
      </c>
      <c r="H74" s="41" t="s">
        <v>942</v>
      </c>
    </row>
    <row r="75" spans="2:8" ht="76.5">
      <c r="B75" s="432"/>
      <c r="C75" s="352">
        <v>12007</v>
      </c>
      <c r="D75" s="352" t="s">
        <v>1007</v>
      </c>
      <c r="E75" s="41" t="s">
        <v>999</v>
      </c>
      <c r="F75" s="43">
        <v>5</v>
      </c>
      <c r="G75" s="41" t="s">
        <v>1000</v>
      </c>
      <c r="H75" s="41" t="s">
        <v>1001</v>
      </c>
    </row>
    <row r="76" spans="2:8" ht="51">
      <c r="B76" s="432"/>
      <c r="C76" s="359"/>
      <c r="D76" s="359"/>
      <c r="E76" s="41" t="s">
        <v>1002</v>
      </c>
      <c r="F76" s="43">
        <v>3</v>
      </c>
      <c r="G76" s="41" t="s">
        <v>937</v>
      </c>
      <c r="H76" s="41" t="s">
        <v>1003</v>
      </c>
    </row>
    <row r="77" spans="2:8" ht="38.25">
      <c r="B77" s="432"/>
      <c r="C77" s="359"/>
      <c r="D77" s="359"/>
      <c r="E77" s="41" t="s">
        <v>1004</v>
      </c>
      <c r="F77" s="43">
        <v>3</v>
      </c>
      <c r="G77" s="41" t="s">
        <v>937</v>
      </c>
      <c r="H77" s="41" t="s">
        <v>1008</v>
      </c>
    </row>
    <row r="78" spans="2:8" ht="63.75">
      <c r="B78" s="432"/>
      <c r="C78" s="356"/>
      <c r="D78" s="356"/>
      <c r="E78" s="41" t="s">
        <v>1005</v>
      </c>
      <c r="F78" s="43">
        <v>2</v>
      </c>
      <c r="G78" s="41" t="s">
        <v>937</v>
      </c>
      <c r="H78" s="41" t="s">
        <v>1006</v>
      </c>
    </row>
    <row r="79" spans="2:8" ht="63.75">
      <c r="B79" s="432"/>
      <c r="C79" s="351">
        <v>12008</v>
      </c>
      <c r="D79" s="351" t="s">
        <v>990</v>
      </c>
      <c r="E79" s="41" t="s">
        <v>991</v>
      </c>
      <c r="F79" s="43">
        <v>3</v>
      </c>
      <c r="G79" s="41" t="s">
        <v>843</v>
      </c>
      <c r="H79" s="41" t="s">
        <v>844</v>
      </c>
    </row>
    <row r="80" spans="2:8" ht="51">
      <c r="B80" s="432"/>
      <c r="C80" s="351"/>
      <c r="D80" s="351"/>
      <c r="E80" s="41" t="s">
        <v>845</v>
      </c>
      <c r="F80" s="43">
        <v>5</v>
      </c>
      <c r="G80" s="41" t="s">
        <v>846</v>
      </c>
      <c r="H80" s="41" t="s">
        <v>844</v>
      </c>
    </row>
    <row r="81" spans="2:8" ht="38.25">
      <c r="B81" s="432"/>
      <c r="C81" s="351"/>
      <c r="D81" s="351"/>
      <c r="E81" s="41" t="s">
        <v>847</v>
      </c>
      <c r="F81" s="43">
        <v>4</v>
      </c>
      <c r="G81" s="41" t="s">
        <v>846</v>
      </c>
      <c r="H81" s="41" t="s">
        <v>992</v>
      </c>
    </row>
    <row r="82" spans="2:8" ht="51">
      <c r="B82" s="432"/>
      <c r="C82" s="352">
        <v>12009</v>
      </c>
      <c r="D82" s="352" t="s">
        <v>1015</v>
      </c>
      <c r="E82" s="41" t="s">
        <v>1009</v>
      </c>
      <c r="F82" s="43">
        <v>3</v>
      </c>
      <c r="G82" s="41" t="s">
        <v>937</v>
      </c>
      <c r="H82" s="41" t="s">
        <v>1010</v>
      </c>
    </row>
    <row r="83" spans="2:8" ht="76.5">
      <c r="B83" s="432"/>
      <c r="C83" s="359"/>
      <c r="D83" s="359"/>
      <c r="E83" s="41" t="s">
        <v>1011</v>
      </c>
      <c r="F83" s="43">
        <v>2</v>
      </c>
      <c r="G83" s="41" t="s">
        <v>937</v>
      </c>
      <c r="H83" s="41" t="s">
        <v>1012</v>
      </c>
    </row>
    <row r="84" spans="2:8" ht="38.25">
      <c r="B84" s="432"/>
      <c r="C84" s="356"/>
      <c r="D84" s="356"/>
      <c r="E84" s="41" t="s">
        <v>1013</v>
      </c>
      <c r="F84" s="43">
        <v>4</v>
      </c>
      <c r="G84" s="41" t="s">
        <v>937</v>
      </c>
      <c r="H84" s="41" t="s">
        <v>1014</v>
      </c>
    </row>
    <row r="85" spans="2:8" ht="63.75">
      <c r="B85" s="432"/>
      <c r="C85" s="351">
        <v>12012</v>
      </c>
      <c r="D85" s="351" t="s">
        <v>993</v>
      </c>
      <c r="E85" s="39" t="s">
        <v>994</v>
      </c>
      <c r="F85" s="43">
        <v>3</v>
      </c>
      <c r="G85" s="39" t="s">
        <v>843</v>
      </c>
      <c r="H85" s="39" t="s">
        <v>849</v>
      </c>
    </row>
    <row r="86" spans="2:8" ht="63.75">
      <c r="B86" s="432"/>
      <c r="C86" s="351"/>
      <c r="D86" s="351"/>
      <c r="E86" s="39" t="s">
        <v>850</v>
      </c>
      <c r="F86" s="43">
        <v>5</v>
      </c>
      <c r="G86" s="39" t="s">
        <v>846</v>
      </c>
      <c r="H86" s="39" t="s">
        <v>851</v>
      </c>
    </row>
    <row r="87" spans="2:8" ht="38.25">
      <c r="B87" s="432"/>
      <c r="C87" s="351"/>
      <c r="D87" s="351"/>
      <c r="E87" s="39" t="s">
        <v>847</v>
      </c>
      <c r="F87" s="43">
        <v>4</v>
      </c>
      <c r="G87" s="39" t="s">
        <v>846</v>
      </c>
      <c r="H87" s="39" t="s">
        <v>995</v>
      </c>
    </row>
    <row r="88" spans="2:8" ht="63.75">
      <c r="B88" s="432"/>
      <c r="C88" s="352">
        <v>12013</v>
      </c>
      <c r="D88" s="352" t="s">
        <v>1023</v>
      </c>
      <c r="E88" s="39" t="s">
        <v>1024</v>
      </c>
      <c r="F88" s="43">
        <v>4</v>
      </c>
      <c r="G88" s="41" t="s">
        <v>937</v>
      </c>
      <c r="H88" s="39" t="s">
        <v>1020</v>
      </c>
    </row>
    <row r="89" spans="2:8" ht="51">
      <c r="B89" s="432"/>
      <c r="C89" s="356"/>
      <c r="D89" s="356"/>
      <c r="E89" s="39" t="s">
        <v>1021</v>
      </c>
      <c r="F89" s="43">
        <v>4</v>
      </c>
      <c r="G89" s="41" t="s">
        <v>937</v>
      </c>
      <c r="H89" s="39" t="s">
        <v>1022</v>
      </c>
    </row>
    <row r="90" spans="2:8" ht="89.25">
      <c r="B90" s="432"/>
      <c r="C90" s="432">
        <v>12014</v>
      </c>
      <c r="D90" s="352" t="s">
        <v>936</v>
      </c>
      <c r="E90" s="41" t="s">
        <v>946</v>
      </c>
      <c r="F90" s="41">
        <v>1</v>
      </c>
      <c r="G90" s="41" t="s">
        <v>937</v>
      </c>
      <c r="H90" s="41" t="s">
        <v>938</v>
      </c>
    </row>
    <row r="91" spans="2:8" ht="76.5">
      <c r="B91" s="432"/>
      <c r="C91" s="432"/>
      <c r="D91" s="359"/>
      <c r="E91" s="41" t="s">
        <v>982</v>
      </c>
      <c r="F91" s="41">
        <v>2</v>
      </c>
      <c r="G91" s="41" t="s">
        <v>937</v>
      </c>
      <c r="H91" s="41" t="s">
        <v>939</v>
      </c>
    </row>
    <row r="92" spans="2:8" ht="63.75">
      <c r="B92" s="432"/>
      <c r="C92" s="432"/>
      <c r="D92" s="359"/>
      <c r="E92" s="41" t="s">
        <v>940</v>
      </c>
      <c r="F92" s="41">
        <v>2</v>
      </c>
      <c r="G92" s="41" t="s">
        <v>937</v>
      </c>
      <c r="H92" s="41" t="s">
        <v>939</v>
      </c>
    </row>
    <row r="93" spans="2:8" ht="38.25">
      <c r="B93" s="432"/>
      <c r="C93" s="432"/>
      <c r="D93" s="359"/>
      <c r="E93" s="41" t="s">
        <v>941</v>
      </c>
      <c r="F93" s="41">
        <v>2</v>
      </c>
      <c r="G93" s="41" t="s">
        <v>937</v>
      </c>
      <c r="H93" s="41" t="s">
        <v>942</v>
      </c>
    </row>
    <row r="94" spans="2:8" ht="25.5">
      <c r="B94" s="432"/>
      <c r="C94" s="432"/>
      <c r="D94" s="356"/>
      <c r="E94" s="41" t="s">
        <v>943</v>
      </c>
      <c r="F94" s="41">
        <v>2</v>
      </c>
      <c r="G94" s="41" t="s">
        <v>937</v>
      </c>
      <c r="H94" s="41" t="s">
        <v>945</v>
      </c>
    </row>
    <row r="95" spans="2:8" ht="114.75">
      <c r="B95" s="432"/>
      <c r="C95" s="352">
        <v>12015</v>
      </c>
      <c r="D95" s="352" t="s">
        <v>190</v>
      </c>
      <c r="E95" s="41" t="s">
        <v>1025</v>
      </c>
      <c r="F95" s="43">
        <v>5</v>
      </c>
      <c r="G95" s="41" t="s">
        <v>937</v>
      </c>
      <c r="H95" s="41" t="s">
        <v>1014</v>
      </c>
    </row>
    <row r="96" spans="2:8" ht="51">
      <c r="B96" s="432"/>
      <c r="C96" s="359"/>
      <c r="D96" s="359"/>
      <c r="E96" s="41" t="s">
        <v>1026</v>
      </c>
      <c r="F96" s="43">
        <v>4</v>
      </c>
      <c r="G96" s="41" t="s">
        <v>937</v>
      </c>
      <c r="H96" s="41" t="s">
        <v>1010</v>
      </c>
    </row>
    <row r="97" spans="2:8" ht="89.25">
      <c r="B97" s="432"/>
      <c r="C97" s="359"/>
      <c r="D97" s="359"/>
      <c r="E97" s="41" t="s">
        <v>1027</v>
      </c>
      <c r="F97" s="43">
        <v>3</v>
      </c>
      <c r="G97" s="41" t="s">
        <v>937</v>
      </c>
      <c r="H97" s="41" t="s">
        <v>939</v>
      </c>
    </row>
    <row r="98" spans="2:8" ht="76.5">
      <c r="B98" s="432"/>
      <c r="C98" s="359"/>
      <c r="D98" s="359"/>
      <c r="E98" s="41" t="s">
        <v>1028</v>
      </c>
      <c r="F98" s="43">
        <v>3</v>
      </c>
      <c r="G98" s="41" t="s">
        <v>937</v>
      </c>
      <c r="H98" s="41" t="s">
        <v>1012</v>
      </c>
    </row>
    <row r="99" spans="2:8" ht="51">
      <c r="B99" s="432"/>
      <c r="C99" s="356"/>
      <c r="D99" s="356"/>
      <c r="E99" s="41" t="s">
        <v>1029</v>
      </c>
      <c r="F99" s="43">
        <v>2</v>
      </c>
      <c r="G99" s="41" t="s">
        <v>937</v>
      </c>
      <c r="H99" s="41" t="s">
        <v>1030</v>
      </c>
    </row>
  </sheetData>
  <mergeCells count="57">
    <mergeCell ref="D42:D44"/>
    <mergeCell ref="C42:C44"/>
    <mergeCell ref="B42:B50"/>
    <mergeCell ref="C49:C50"/>
    <mergeCell ref="D49:D50"/>
    <mergeCell ref="C45:C47"/>
    <mergeCell ref="D45:D47"/>
    <mergeCell ref="C26:C27"/>
    <mergeCell ref="D26:D27"/>
    <mergeCell ref="B26:B30"/>
    <mergeCell ref="C28:C30"/>
    <mergeCell ref="D38:D41"/>
    <mergeCell ref="C38:C41"/>
    <mergeCell ref="B37:B41"/>
    <mergeCell ref="B34:B36"/>
    <mergeCell ref="D31:D32"/>
    <mergeCell ref="C31:C32"/>
    <mergeCell ref="B31:B33"/>
    <mergeCell ref="D28:D30"/>
    <mergeCell ref="D85:D87"/>
    <mergeCell ref="C85:C87"/>
    <mergeCell ref="C56:C58"/>
    <mergeCell ref="D56:D58"/>
    <mergeCell ref="C59:C61"/>
    <mergeCell ref="D59:D61"/>
    <mergeCell ref="C67:C74"/>
    <mergeCell ref="C62:C66"/>
    <mergeCell ref="D62:D66"/>
    <mergeCell ref="C14:C18"/>
    <mergeCell ref="D14:D18"/>
    <mergeCell ref="C22:C24"/>
    <mergeCell ref="D22:D24"/>
    <mergeCell ref="B4:B25"/>
    <mergeCell ref="C4:C6"/>
    <mergeCell ref="C7:C8"/>
    <mergeCell ref="D7:D8"/>
    <mergeCell ref="C10:C13"/>
    <mergeCell ref="D10:D13"/>
    <mergeCell ref="D4:D6"/>
    <mergeCell ref="D19:D21"/>
    <mergeCell ref="C19:C21"/>
    <mergeCell ref="C88:C89"/>
    <mergeCell ref="D88:D89"/>
    <mergeCell ref="C95:C99"/>
    <mergeCell ref="D95:D99"/>
    <mergeCell ref="B51:B99"/>
    <mergeCell ref="D67:D74"/>
    <mergeCell ref="C75:C78"/>
    <mergeCell ref="D75:D78"/>
    <mergeCell ref="C82:C84"/>
    <mergeCell ref="D82:D84"/>
    <mergeCell ref="C90:C94"/>
    <mergeCell ref="D90:D94"/>
    <mergeCell ref="D51:D55"/>
    <mergeCell ref="C51:C55"/>
    <mergeCell ref="D79:D81"/>
    <mergeCell ref="C79:C81"/>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3"/>
  <dimension ref="A1:R83"/>
  <sheetViews>
    <sheetView topLeftCell="A34" workbookViewId="0">
      <selection activeCell="K50" sqref="K50"/>
    </sheetView>
  </sheetViews>
  <sheetFormatPr defaultRowHeight="15"/>
  <cols>
    <col min="6" max="6" width="47.28515625" customWidth="1"/>
    <col min="7" max="7" width="26.28515625" customWidth="1"/>
    <col min="8" max="8" width="33.42578125" customWidth="1"/>
    <col min="9" max="9" width="3.42578125" customWidth="1"/>
  </cols>
  <sheetData>
    <row r="1" spans="1:12" ht="21.75" customHeight="1">
      <c r="A1" s="439" t="s">
        <v>67</v>
      </c>
      <c r="B1" s="439"/>
      <c r="C1" s="439"/>
      <c r="D1" s="439"/>
      <c r="E1" s="439"/>
      <c r="F1" s="439"/>
      <c r="G1" s="439"/>
      <c r="H1" s="439"/>
    </row>
    <row r="2" spans="1:12" ht="21.75" customHeight="1">
      <c r="A2" s="442" t="s">
        <v>109</v>
      </c>
      <c r="B2" s="442"/>
      <c r="C2" s="442"/>
      <c r="D2" s="442"/>
      <c r="E2" s="442"/>
      <c r="F2" s="442"/>
      <c r="G2" s="442"/>
      <c r="H2" s="442"/>
    </row>
    <row r="3" spans="1:12" ht="15" customHeight="1">
      <c r="A3" s="439"/>
      <c r="B3" s="439"/>
      <c r="C3" s="439"/>
      <c r="D3" s="439"/>
      <c r="E3" s="439"/>
      <c r="F3" s="439"/>
      <c r="G3" s="439"/>
      <c r="H3" s="439"/>
    </row>
    <row r="4" spans="1:12">
      <c r="A4" s="437" t="s">
        <v>78</v>
      </c>
      <c r="B4" s="437"/>
      <c r="C4" s="437"/>
      <c r="D4" s="437"/>
      <c r="E4" s="437"/>
      <c r="F4" s="437"/>
      <c r="G4" s="437"/>
      <c r="H4" s="437"/>
    </row>
    <row r="5" spans="1:12">
      <c r="A5" s="400"/>
      <c r="B5" s="400"/>
      <c r="C5" s="400"/>
      <c r="D5" s="400"/>
      <c r="E5" s="400"/>
      <c r="F5" s="400"/>
      <c r="G5" s="400"/>
      <c r="H5" s="400"/>
    </row>
    <row r="6" spans="1:12">
      <c r="A6" s="446" t="s">
        <v>110</v>
      </c>
      <c r="B6" s="447"/>
      <c r="C6" s="447"/>
      <c r="D6" s="447"/>
      <c r="E6" s="447"/>
      <c r="F6" s="447"/>
      <c r="G6" s="447"/>
      <c r="H6" s="447"/>
    </row>
    <row r="7" spans="1:12">
      <c r="A7" s="444"/>
      <c r="B7" s="445"/>
      <c r="C7" s="445"/>
      <c r="D7" s="445"/>
      <c r="E7" s="445"/>
      <c r="F7" s="445"/>
      <c r="G7" s="445"/>
      <c r="H7" s="445"/>
    </row>
    <row r="8" spans="1:12" ht="18" customHeight="1">
      <c r="A8" s="443" t="s">
        <v>0</v>
      </c>
      <c r="B8" s="437"/>
      <c r="C8" s="437"/>
      <c r="D8" s="437"/>
      <c r="E8" s="437"/>
      <c r="F8" s="437"/>
      <c r="G8" s="437"/>
      <c r="H8" s="437"/>
    </row>
    <row r="9" spans="1:12" ht="30.75" customHeight="1">
      <c r="A9" s="446" t="s">
        <v>117</v>
      </c>
      <c r="B9" s="447"/>
      <c r="C9" s="447"/>
      <c r="D9" s="447"/>
      <c r="E9" s="447"/>
      <c r="F9" s="447"/>
      <c r="G9" s="447"/>
      <c r="H9" s="447"/>
    </row>
    <row r="10" spans="1:12" ht="42" customHeight="1">
      <c r="A10" s="446" t="s">
        <v>118</v>
      </c>
      <c r="B10" s="447"/>
      <c r="C10" s="447"/>
      <c r="D10" s="447"/>
      <c r="E10" s="447"/>
      <c r="F10" s="447"/>
      <c r="G10" s="447"/>
      <c r="H10" s="447"/>
    </row>
    <row r="11" spans="1:12" ht="28.5" customHeight="1">
      <c r="A11" s="447" t="s">
        <v>119</v>
      </c>
      <c r="B11" s="447"/>
      <c r="C11" s="447"/>
      <c r="D11" s="447"/>
      <c r="E11" s="447"/>
      <c r="F11" s="447"/>
      <c r="G11" s="447"/>
      <c r="H11" s="447"/>
    </row>
    <row r="12" spans="1:12" ht="33" customHeight="1">
      <c r="A12" s="447" t="s">
        <v>120</v>
      </c>
      <c r="B12" s="447"/>
      <c r="C12" s="447"/>
      <c r="D12" s="447"/>
      <c r="E12" s="447"/>
      <c r="F12" s="447"/>
      <c r="G12" s="447"/>
      <c r="H12" s="447"/>
      <c r="I12" s="77"/>
      <c r="J12" s="77"/>
      <c r="K12" s="77"/>
      <c r="L12" s="77"/>
    </row>
    <row r="13" spans="1:12" ht="19.5" customHeight="1">
      <c r="A13" s="445"/>
      <c r="B13" s="445"/>
      <c r="C13" s="445"/>
      <c r="D13" s="445"/>
      <c r="E13" s="445"/>
      <c r="F13" s="445"/>
      <c r="G13" s="445"/>
      <c r="H13" s="445"/>
      <c r="I13" s="77"/>
      <c r="J13" s="77"/>
      <c r="K13" s="77"/>
      <c r="L13" s="77"/>
    </row>
    <row r="14" spans="1:12" ht="16.5" customHeight="1">
      <c r="A14" s="437" t="s">
        <v>1</v>
      </c>
      <c r="B14" s="437"/>
      <c r="C14" s="437"/>
      <c r="D14" s="437"/>
      <c r="E14" s="437"/>
      <c r="F14" s="437"/>
      <c r="G14" s="437"/>
      <c r="H14" s="437"/>
      <c r="I14" s="77"/>
      <c r="J14" s="77"/>
      <c r="K14" s="77"/>
      <c r="L14" s="77"/>
    </row>
    <row r="15" spans="1:12" ht="15.75" customHeight="1">
      <c r="A15" s="400"/>
      <c r="B15" s="400"/>
      <c r="C15" s="400"/>
      <c r="D15" s="400"/>
      <c r="E15" s="400"/>
      <c r="F15" s="400"/>
      <c r="G15" s="400"/>
      <c r="H15" s="400"/>
    </row>
    <row r="16" spans="1:12" ht="15.75" customHeight="1">
      <c r="A16" s="449" t="s">
        <v>121</v>
      </c>
      <c r="B16" s="449"/>
      <c r="C16" s="449"/>
      <c r="D16" s="449"/>
      <c r="E16" s="449"/>
      <c r="F16" s="449"/>
      <c r="G16" s="449"/>
      <c r="H16" s="449"/>
    </row>
    <row r="17" spans="1:9" ht="25.5" customHeight="1">
      <c r="A17" s="449" t="s">
        <v>122</v>
      </c>
      <c r="B17" s="449"/>
      <c r="C17" s="449"/>
      <c r="D17" s="449"/>
      <c r="E17" s="449"/>
      <c r="F17" s="449"/>
      <c r="G17" s="449"/>
      <c r="H17" s="449"/>
    </row>
    <row r="18" spans="1:9" ht="40.5" customHeight="1">
      <c r="A18" s="449" t="s">
        <v>123</v>
      </c>
      <c r="B18" s="449"/>
      <c r="C18" s="449"/>
      <c r="D18" s="449"/>
      <c r="E18" s="449"/>
      <c r="F18" s="449"/>
      <c r="G18" s="449"/>
      <c r="H18" s="449"/>
    </row>
    <row r="19" spans="1:9" ht="17.25" customHeight="1">
      <c r="A19" s="449" t="s">
        <v>124</v>
      </c>
      <c r="B19" s="449"/>
      <c r="C19" s="449"/>
      <c r="D19" s="449"/>
      <c r="E19" s="449"/>
      <c r="F19" s="449"/>
      <c r="G19" s="449"/>
      <c r="H19" s="449"/>
    </row>
    <row r="20" spans="1:9" ht="41.25" customHeight="1">
      <c r="A20" s="449" t="s">
        <v>125</v>
      </c>
      <c r="B20" s="449"/>
      <c r="C20" s="449"/>
      <c r="D20" s="449"/>
      <c r="E20" s="449"/>
      <c r="F20" s="449"/>
      <c r="G20" s="449"/>
      <c r="H20" s="449"/>
    </row>
    <row r="21" spans="1:9" ht="10.5" customHeight="1">
      <c r="A21" s="448"/>
      <c r="B21" s="448"/>
      <c r="C21" s="448"/>
      <c r="D21" s="448"/>
      <c r="E21" s="448"/>
      <c r="F21" s="448"/>
      <c r="G21" s="448"/>
      <c r="H21" s="448"/>
    </row>
    <row r="22" spans="1:9">
      <c r="A22" s="437" t="s">
        <v>111</v>
      </c>
      <c r="B22" s="437"/>
      <c r="C22" s="437"/>
      <c r="D22" s="437"/>
      <c r="E22" s="437"/>
      <c r="F22" s="437"/>
      <c r="G22" s="437"/>
      <c r="H22" s="437"/>
      <c r="I22" s="78"/>
    </row>
    <row r="23" spans="1:9" ht="12" customHeight="1">
      <c r="A23" s="400"/>
      <c r="B23" s="400"/>
      <c r="C23" s="400"/>
      <c r="D23" s="400"/>
      <c r="E23" s="400"/>
      <c r="F23" s="400"/>
      <c r="G23" s="400"/>
      <c r="H23" s="400"/>
      <c r="I23" s="76"/>
    </row>
    <row r="24" spans="1:9" ht="12" customHeight="1">
      <c r="A24" s="438" t="s">
        <v>126</v>
      </c>
      <c r="B24" s="438"/>
      <c r="C24" s="438"/>
      <c r="D24" s="438"/>
      <c r="E24" s="438"/>
      <c r="F24" s="438"/>
      <c r="G24" s="438"/>
      <c r="H24" s="438"/>
      <c r="I24" s="76"/>
    </row>
    <row r="25" spans="1:9" ht="12" customHeight="1">
      <c r="A25" s="438" t="s">
        <v>127</v>
      </c>
      <c r="B25" s="438"/>
      <c r="C25" s="438"/>
      <c r="D25" s="438"/>
      <c r="E25" s="438"/>
      <c r="F25" s="438"/>
      <c r="G25" s="438"/>
      <c r="H25" s="438"/>
      <c r="I25" s="76"/>
    </row>
    <row r="26" spans="1:9" ht="12" customHeight="1">
      <c r="A26" s="438" t="s">
        <v>128</v>
      </c>
      <c r="B26" s="438"/>
      <c r="C26" s="438"/>
      <c r="D26" s="438"/>
      <c r="E26" s="438"/>
      <c r="F26" s="438"/>
      <c r="G26" s="438"/>
      <c r="H26" s="438"/>
      <c r="I26" s="76"/>
    </row>
    <row r="27" spans="1:9" ht="15" customHeight="1">
      <c r="A27" s="438" t="s">
        <v>129</v>
      </c>
      <c r="B27" s="438"/>
      <c r="C27" s="438"/>
      <c r="D27" s="438"/>
      <c r="E27" s="438"/>
      <c r="F27" s="438"/>
      <c r="G27" s="438"/>
      <c r="H27" s="438"/>
      <c r="I27" s="76"/>
    </row>
    <row r="28" spans="1:9" ht="30.75" customHeight="1">
      <c r="A28" s="438" t="s">
        <v>130</v>
      </c>
      <c r="B28" s="438"/>
      <c r="C28" s="438"/>
      <c r="D28" s="438"/>
      <c r="E28" s="438"/>
      <c r="F28" s="438"/>
      <c r="G28" s="438"/>
      <c r="H28" s="438"/>
      <c r="I28" s="76"/>
    </row>
    <row r="29" spans="1:9" ht="15" customHeight="1">
      <c r="A29" s="438" t="s">
        <v>131</v>
      </c>
      <c r="B29" s="438"/>
      <c r="C29" s="438"/>
      <c r="D29" s="438"/>
      <c r="E29" s="438"/>
      <c r="F29" s="438"/>
      <c r="G29" s="438"/>
      <c r="H29" s="438"/>
      <c r="I29" s="76"/>
    </row>
    <row r="30" spans="1:9" ht="25.5" customHeight="1">
      <c r="A30" s="438" t="s">
        <v>132</v>
      </c>
      <c r="B30" s="438"/>
      <c r="C30" s="438"/>
      <c r="D30" s="438"/>
      <c r="E30" s="438"/>
      <c r="F30" s="438"/>
      <c r="G30" s="438"/>
      <c r="H30" s="438"/>
      <c r="I30" s="76"/>
    </row>
    <row r="31" spans="1:9" ht="15.75" customHeight="1">
      <c r="A31" s="438" t="s">
        <v>133</v>
      </c>
      <c r="B31" s="438"/>
      <c r="C31" s="438"/>
      <c r="D31" s="438"/>
      <c r="E31" s="438"/>
      <c r="F31" s="438"/>
      <c r="G31" s="438"/>
      <c r="H31" s="438"/>
      <c r="I31" s="76"/>
    </row>
    <row r="32" spans="1:9" ht="42" customHeight="1">
      <c r="A32" s="438" t="s">
        <v>134</v>
      </c>
      <c r="B32" s="438"/>
      <c r="C32" s="438"/>
      <c r="D32" s="438"/>
      <c r="E32" s="438"/>
      <c r="F32" s="438"/>
      <c r="G32" s="438"/>
      <c r="H32" s="438"/>
      <c r="I32" s="76"/>
    </row>
    <row r="33" spans="1:18" ht="57.75" customHeight="1">
      <c r="A33" s="438" t="s">
        <v>135</v>
      </c>
      <c r="B33" s="438"/>
      <c r="C33" s="438"/>
      <c r="D33" s="438"/>
      <c r="E33" s="438"/>
      <c r="F33" s="438"/>
      <c r="G33" s="438"/>
      <c r="H33" s="438"/>
      <c r="I33" s="76"/>
    </row>
    <row r="34" spans="1:18" ht="15.75" customHeight="1">
      <c r="A34" s="441"/>
      <c r="B34" s="441"/>
      <c r="C34" s="441"/>
      <c r="D34" s="441"/>
      <c r="E34" s="441"/>
      <c r="F34" s="441"/>
      <c r="G34" s="441"/>
      <c r="H34" s="441"/>
      <c r="I34" s="76"/>
    </row>
    <row r="35" spans="1:18">
      <c r="A35" s="437" t="s">
        <v>112</v>
      </c>
      <c r="B35" s="437"/>
      <c r="C35" s="437"/>
      <c r="D35" s="437"/>
      <c r="E35" s="437"/>
      <c r="F35" s="437"/>
      <c r="G35" s="437"/>
      <c r="H35" s="437"/>
    </row>
    <row r="36" spans="1:18">
      <c r="A36" s="400"/>
      <c r="B36" s="400"/>
      <c r="C36" s="400"/>
      <c r="D36" s="400"/>
      <c r="E36" s="400"/>
      <c r="F36" s="400"/>
      <c r="G36" s="400"/>
      <c r="H36" s="400"/>
    </row>
    <row r="37" spans="1:18" ht="21" customHeight="1">
      <c r="A37" s="440" t="s">
        <v>136</v>
      </c>
      <c r="B37" s="440"/>
      <c r="C37" s="440"/>
      <c r="D37" s="440"/>
      <c r="E37" s="440"/>
      <c r="F37" s="440"/>
      <c r="G37" s="440"/>
      <c r="H37" s="440"/>
    </row>
    <row r="38" spans="1:18" ht="15.75" customHeight="1">
      <c r="A38" s="437" t="s">
        <v>113</v>
      </c>
      <c r="B38" s="437"/>
      <c r="C38" s="437"/>
      <c r="D38" s="437"/>
      <c r="E38" s="437"/>
      <c r="F38" s="437"/>
      <c r="G38" s="437"/>
      <c r="H38" s="437"/>
    </row>
    <row r="39" spans="1:18" ht="29.25" customHeight="1">
      <c r="A39" s="440" t="s">
        <v>137</v>
      </c>
      <c r="B39" s="440"/>
      <c r="C39" s="440"/>
      <c r="D39" s="440"/>
      <c r="E39" s="440"/>
      <c r="F39" s="440"/>
      <c r="G39" s="440"/>
      <c r="H39" s="440"/>
    </row>
    <row r="40" spans="1:18" ht="27" customHeight="1">
      <c r="A40" s="440" t="s">
        <v>138</v>
      </c>
      <c r="B40" s="440"/>
      <c r="C40" s="440"/>
      <c r="D40" s="440"/>
      <c r="E40" s="440"/>
      <c r="F40" s="440"/>
      <c r="G40" s="440"/>
      <c r="H40" s="440"/>
    </row>
    <row r="41" spans="1:18" ht="38.25" customHeight="1">
      <c r="A41" s="440" t="s">
        <v>139</v>
      </c>
      <c r="B41" s="440"/>
      <c r="C41" s="440"/>
      <c r="D41" s="440"/>
      <c r="E41" s="440"/>
      <c r="F41" s="440"/>
      <c r="G41" s="440"/>
      <c r="H41" s="440"/>
    </row>
    <row r="42" spans="1:18" ht="30.75" customHeight="1">
      <c r="A42" s="440" t="s">
        <v>140</v>
      </c>
      <c r="B42" s="440"/>
      <c r="C42" s="440"/>
      <c r="D42" s="440"/>
      <c r="E42" s="440"/>
      <c r="F42" s="440"/>
      <c r="G42" s="440"/>
      <c r="H42" s="440"/>
    </row>
    <row r="43" spans="1:18" ht="80.25" customHeight="1">
      <c r="A43" s="440" t="s">
        <v>141</v>
      </c>
      <c r="B43" s="440"/>
      <c r="C43" s="440"/>
      <c r="D43" s="440"/>
      <c r="E43" s="440"/>
      <c r="F43" s="440"/>
      <c r="G43" s="440"/>
      <c r="H43" s="440"/>
    </row>
    <row r="44" spans="1:18" ht="15.75" customHeight="1">
      <c r="A44" s="441"/>
      <c r="B44" s="441"/>
      <c r="C44" s="441"/>
      <c r="D44" s="441"/>
      <c r="E44" s="441"/>
      <c r="F44" s="441"/>
      <c r="G44" s="441"/>
      <c r="H44" s="441"/>
    </row>
    <row r="45" spans="1:18" ht="29.25" customHeight="1">
      <c r="A45" s="437" t="s">
        <v>84</v>
      </c>
      <c r="B45" s="437"/>
      <c r="C45" s="437"/>
      <c r="D45" s="437"/>
      <c r="E45" s="437"/>
      <c r="F45" s="437"/>
      <c r="G45" s="437"/>
      <c r="H45" s="437"/>
    </row>
    <row r="46" spans="1:18">
      <c r="A46" s="450" t="s">
        <v>142</v>
      </c>
      <c r="B46" s="451"/>
      <c r="C46" s="451"/>
      <c r="D46" s="451"/>
      <c r="E46" s="451"/>
      <c r="F46" s="451"/>
      <c r="G46" s="451"/>
      <c r="H46" s="451"/>
      <c r="I46" s="5"/>
      <c r="J46" s="5"/>
      <c r="K46" s="5"/>
      <c r="L46" s="5"/>
      <c r="M46" s="5"/>
      <c r="N46" s="5"/>
      <c r="O46" s="5"/>
      <c r="P46" s="5"/>
      <c r="Q46" s="5"/>
      <c r="R46" s="5"/>
    </row>
    <row r="47" spans="1:18">
      <c r="A47" s="450" t="s">
        <v>143</v>
      </c>
      <c r="B47" s="451"/>
      <c r="C47" s="451"/>
      <c r="D47" s="451"/>
      <c r="E47" s="451"/>
      <c r="F47" s="451"/>
      <c r="G47" s="451"/>
      <c r="H47" s="451"/>
      <c r="I47" s="5"/>
      <c r="J47" s="5"/>
      <c r="K47" s="5"/>
      <c r="L47" s="5"/>
      <c r="M47" s="5"/>
      <c r="N47" s="5"/>
      <c r="O47" s="5"/>
      <c r="P47" s="5"/>
      <c r="Q47" s="5"/>
      <c r="R47" s="5"/>
    </row>
    <row r="48" spans="1:18">
      <c r="A48" s="452"/>
      <c r="B48" s="452"/>
      <c r="C48" s="452"/>
      <c r="D48" s="452"/>
      <c r="E48" s="452"/>
      <c r="F48" s="452"/>
      <c r="G48" s="452"/>
      <c r="H48" s="452"/>
      <c r="I48" s="75"/>
      <c r="J48" s="75"/>
      <c r="K48" s="5"/>
      <c r="L48" s="5"/>
      <c r="M48" s="5"/>
      <c r="N48" s="5"/>
      <c r="O48" s="5"/>
      <c r="P48" s="5"/>
      <c r="Q48" s="5"/>
      <c r="R48" s="5"/>
    </row>
    <row r="49" spans="1:18" ht="15" customHeight="1">
      <c r="A49" s="437" t="s">
        <v>92</v>
      </c>
      <c r="B49" s="437"/>
      <c r="C49" s="437"/>
      <c r="D49" s="437"/>
      <c r="E49" s="437"/>
      <c r="F49" s="437"/>
      <c r="G49" s="437"/>
      <c r="H49" s="437"/>
      <c r="I49" s="79"/>
      <c r="J49" s="79"/>
      <c r="K49" s="79"/>
      <c r="L49" s="79"/>
      <c r="M49" s="79"/>
      <c r="N49" s="79"/>
      <c r="O49" s="79"/>
      <c r="P49" s="79"/>
      <c r="Q49" s="437"/>
      <c r="R49" s="437"/>
    </row>
    <row r="50" spans="1:18">
      <c r="A50" s="400"/>
      <c r="B50" s="400"/>
      <c r="C50" s="400"/>
      <c r="D50" s="400"/>
      <c r="E50" s="400"/>
      <c r="F50" s="400"/>
      <c r="G50" s="400"/>
      <c r="H50" s="400"/>
      <c r="I50" s="4"/>
      <c r="J50" s="4"/>
      <c r="K50" s="4"/>
      <c r="L50" s="4"/>
      <c r="M50" s="4"/>
      <c r="N50" s="4"/>
      <c r="O50" s="4"/>
      <c r="P50" s="4"/>
      <c r="Q50" s="4"/>
      <c r="R50" s="4"/>
    </row>
    <row r="51" spans="1:18">
      <c r="A51" s="450" t="s">
        <v>144</v>
      </c>
      <c r="B51" s="451"/>
      <c r="C51" s="451"/>
      <c r="D51" s="451"/>
      <c r="E51" s="451"/>
      <c r="F51" s="451"/>
      <c r="G51" s="451"/>
      <c r="H51" s="451"/>
      <c r="I51" s="4"/>
      <c r="J51" s="4"/>
      <c r="K51" s="4"/>
      <c r="L51" s="4"/>
      <c r="M51" s="4"/>
      <c r="N51" s="4"/>
      <c r="O51" s="4"/>
      <c r="P51" s="4"/>
      <c r="Q51" s="4"/>
      <c r="R51" s="4"/>
    </row>
    <row r="52" spans="1:18">
      <c r="A52" s="452"/>
      <c r="B52" s="452"/>
      <c r="C52" s="452"/>
      <c r="D52" s="452"/>
      <c r="E52" s="452"/>
      <c r="F52" s="452"/>
      <c r="G52" s="452"/>
      <c r="H52" s="452"/>
      <c r="I52" s="4"/>
      <c r="J52" s="4"/>
      <c r="K52" s="4"/>
      <c r="L52" s="4"/>
      <c r="M52" s="4"/>
      <c r="N52" s="4"/>
      <c r="O52" s="4"/>
      <c r="P52" s="4"/>
      <c r="Q52" s="4"/>
      <c r="R52" s="4"/>
    </row>
    <row r="53" spans="1:18">
      <c r="A53" s="437" t="s">
        <v>91</v>
      </c>
      <c r="B53" s="437"/>
      <c r="C53" s="437"/>
      <c r="D53" s="437"/>
      <c r="E53" s="437"/>
      <c r="F53" s="437"/>
      <c r="G53" s="437"/>
      <c r="H53" s="437"/>
      <c r="I53" s="4"/>
      <c r="J53" s="4"/>
      <c r="K53" s="4"/>
      <c r="L53" s="4"/>
      <c r="M53" s="4"/>
      <c r="N53" s="4"/>
      <c r="O53" s="4"/>
      <c r="P53" s="4"/>
      <c r="Q53" s="4"/>
      <c r="R53" s="4"/>
    </row>
    <row r="54" spans="1:18">
      <c r="A54" s="453"/>
      <c r="B54" s="453"/>
      <c r="C54" s="453"/>
      <c r="D54" s="453"/>
      <c r="E54" s="453"/>
      <c r="F54" s="453"/>
      <c r="G54" s="453"/>
      <c r="H54" s="453"/>
      <c r="I54" s="4"/>
      <c r="J54" s="4"/>
      <c r="K54" s="4"/>
      <c r="L54" s="4"/>
      <c r="M54" s="4"/>
      <c r="N54" s="4"/>
      <c r="O54" s="4"/>
      <c r="P54" s="4"/>
      <c r="Q54" s="4"/>
      <c r="R54" s="4"/>
    </row>
    <row r="55" spans="1:18" ht="15" customHeight="1">
      <c r="A55" s="450" t="s">
        <v>145</v>
      </c>
      <c r="B55" s="451"/>
      <c r="C55" s="451"/>
      <c r="D55" s="451"/>
      <c r="E55" s="451"/>
      <c r="F55" s="451"/>
      <c r="G55" s="451"/>
      <c r="H55" s="451"/>
      <c r="I55" s="4"/>
      <c r="J55" s="4"/>
      <c r="K55" s="4"/>
      <c r="L55" s="4"/>
      <c r="M55" s="4"/>
      <c r="N55" s="4"/>
      <c r="O55" s="4"/>
      <c r="P55" s="4"/>
      <c r="Q55" s="4"/>
      <c r="R55" s="4"/>
    </row>
    <row r="56" spans="1:18">
      <c r="A56" s="453"/>
      <c r="B56" s="453"/>
      <c r="C56" s="453"/>
      <c r="D56" s="453"/>
      <c r="E56" s="453"/>
      <c r="F56" s="453"/>
      <c r="G56" s="453"/>
      <c r="H56" s="453"/>
      <c r="I56" s="4"/>
      <c r="J56" s="4"/>
      <c r="K56" s="4"/>
      <c r="L56" s="4"/>
      <c r="M56" s="4"/>
      <c r="N56" s="4"/>
      <c r="O56" s="4"/>
      <c r="P56" s="4"/>
      <c r="Q56" s="4"/>
      <c r="R56" s="4"/>
    </row>
    <row r="57" spans="1:18" ht="29.25" customHeight="1">
      <c r="A57" s="437" t="s">
        <v>100</v>
      </c>
      <c r="B57" s="437"/>
      <c r="C57" s="437"/>
      <c r="D57" s="437"/>
      <c r="E57" s="437"/>
      <c r="F57" s="437"/>
      <c r="G57" s="437"/>
      <c r="H57" s="437"/>
      <c r="I57" s="4"/>
      <c r="J57" s="4"/>
      <c r="K57" s="4"/>
      <c r="L57" s="4"/>
      <c r="M57" s="4"/>
      <c r="N57" s="4"/>
      <c r="O57" s="4"/>
      <c r="P57" s="4"/>
      <c r="Q57" s="4"/>
      <c r="R57" s="4"/>
    </row>
    <row r="58" spans="1:18">
      <c r="A58" s="453"/>
      <c r="B58" s="453"/>
      <c r="C58" s="453"/>
      <c r="D58" s="453"/>
      <c r="E58" s="453"/>
      <c r="F58" s="453"/>
      <c r="G58" s="453"/>
      <c r="H58" s="453"/>
      <c r="I58" s="4"/>
      <c r="J58" s="4"/>
      <c r="K58" s="4"/>
      <c r="L58" s="4"/>
      <c r="M58" s="4"/>
      <c r="N58" s="4"/>
      <c r="O58" s="4"/>
      <c r="P58" s="4"/>
      <c r="Q58" s="4"/>
      <c r="R58" s="4"/>
    </row>
    <row r="59" spans="1:18">
      <c r="A59" s="437" t="s">
        <v>104</v>
      </c>
      <c r="B59" s="437"/>
      <c r="C59" s="437"/>
      <c r="D59" s="437"/>
      <c r="E59" s="437"/>
      <c r="F59" s="437"/>
      <c r="G59" s="437"/>
      <c r="H59" s="437"/>
      <c r="I59" s="4"/>
      <c r="J59" s="4"/>
      <c r="K59" s="4"/>
      <c r="L59" s="4"/>
      <c r="M59" s="4"/>
      <c r="N59" s="4"/>
      <c r="O59" s="4"/>
      <c r="P59" s="4"/>
      <c r="Q59" s="4"/>
      <c r="R59" s="4"/>
    </row>
    <row r="60" spans="1:18">
      <c r="A60" s="453"/>
      <c r="B60" s="453"/>
      <c r="C60" s="453"/>
      <c r="D60" s="453"/>
      <c r="E60" s="453"/>
      <c r="F60" s="453"/>
      <c r="G60" s="453"/>
      <c r="H60" s="453"/>
      <c r="I60" s="4"/>
      <c r="J60" s="4"/>
      <c r="K60" s="4"/>
      <c r="L60" s="4"/>
      <c r="M60" s="4"/>
      <c r="N60" s="4"/>
      <c r="O60" s="4"/>
      <c r="P60" s="4"/>
      <c r="Q60" s="4"/>
      <c r="R60" s="4"/>
    </row>
    <row r="61" spans="1:18">
      <c r="A61" s="450" t="s">
        <v>114</v>
      </c>
      <c r="B61" s="451"/>
      <c r="C61" s="451"/>
      <c r="D61" s="451"/>
      <c r="E61" s="451"/>
      <c r="F61" s="451"/>
      <c r="G61" s="451"/>
      <c r="H61" s="451"/>
      <c r="Q61" s="4"/>
      <c r="R61" s="4"/>
    </row>
    <row r="62" spans="1:18">
      <c r="A62" s="450" t="s">
        <v>146</v>
      </c>
      <c r="B62" s="451"/>
      <c r="C62" s="451"/>
      <c r="D62" s="451"/>
      <c r="E62" s="451"/>
      <c r="F62" s="451"/>
      <c r="G62" s="451"/>
      <c r="H62" s="451"/>
      <c r="Q62" s="4"/>
      <c r="R62" s="4"/>
    </row>
    <row r="63" spans="1:18">
      <c r="A63" s="453"/>
      <c r="B63" s="453"/>
      <c r="C63" s="453"/>
      <c r="D63" s="453"/>
      <c r="E63" s="453"/>
      <c r="F63" s="453"/>
      <c r="G63" s="453"/>
      <c r="H63" s="453"/>
      <c r="I63" s="4"/>
      <c r="J63" s="4"/>
      <c r="K63" s="4"/>
      <c r="L63" s="4"/>
      <c r="M63" s="4"/>
      <c r="N63" s="4"/>
      <c r="O63" s="4"/>
      <c r="P63" s="4"/>
      <c r="Q63" s="4"/>
      <c r="R63" s="4"/>
    </row>
    <row r="64" spans="1:18" ht="30.75" customHeight="1">
      <c r="A64" s="437" t="s">
        <v>105</v>
      </c>
      <c r="B64" s="437"/>
      <c r="C64" s="437"/>
      <c r="D64" s="437"/>
      <c r="E64" s="437"/>
      <c r="F64" s="437"/>
      <c r="G64" s="437"/>
      <c r="H64" s="437"/>
      <c r="I64" s="4"/>
      <c r="J64" s="4"/>
      <c r="K64" s="4"/>
      <c r="L64" s="4"/>
      <c r="M64" s="4"/>
      <c r="N64" s="4"/>
      <c r="O64" s="4"/>
      <c r="P64" s="4"/>
      <c r="Q64" s="4"/>
      <c r="R64" s="4"/>
    </row>
    <row r="65" spans="1:18" ht="12" customHeight="1">
      <c r="A65" s="453"/>
      <c r="B65" s="453"/>
      <c r="C65" s="453"/>
      <c r="D65" s="453"/>
      <c r="E65" s="453"/>
      <c r="F65" s="453"/>
      <c r="G65" s="453"/>
      <c r="H65" s="453"/>
      <c r="I65" s="4"/>
      <c r="J65" s="4"/>
      <c r="K65" s="4"/>
      <c r="L65" s="4"/>
      <c r="M65" s="4"/>
      <c r="N65" s="4"/>
      <c r="O65" s="4"/>
      <c r="P65" s="4"/>
      <c r="Q65" s="4"/>
      <c r="R65" s="4"/>
    </row>
    <row r="66" spans="1:18" ht="15" customHeight="1">
      <c r="A66" s="450" t="s">
        <v>147</v>
      </c>
      <c r="B66" s="451"/>
      <c r="C66" s="451"/>
      <c r="D66" s="451"/>
      <c r="E66" s="451"/>
      <c r="F66" s="451"/>
      <c r="G66" s="451"/>
      <c r="H66" s="451"/>
      <c r="I66" s="4"/>
      <c r="J66" s="4"/>
      <c r="K66" s="4"/>
      <c r="L66" s="4"/>
      <c r="M66" s="4"/>
      <c r="N66" s="4"/>
      <c r="O66" s="4"/>
      <c r="P66" s="4"/>
      <c r="Q66" s="4"/>
      <c r="R66" s="4"/>
    </row>
    <row r="67" spans="1:18" ht="12" customHeight="1">
      <c r="A67" s="452"/>
      <c r="B67" s="452"/>
      <c r="C67" s="452"/>
      <c r="D67" s="452"/>
      <c r="E67" s="452"/>
      <c r="F67" s="452"/>
      <c r="G67" s="452"/>
      <c r="H67" s="452"/>
      <c r="I67" s="4"/>
      <c r="J67" s="4"/>
      <c r="K67" s="4"/>
      <c r="L67" s="4"/>
      <c r="M67" s="4"/>
      <c r="N67" s="4"/>
      <c r="O67" s="4"/>
      <c r="P67" s="4"/>
      <c r="Q67" s="4"/>
      <c r="R67" s="4"/>
    </row>
    <row r="68" spans="1:18" ht="17.25" customHeight="1">
      <c r="A68" s="437" t="s">
        <v>115</v>
      </c>
      <c r="B68" s="437"/>
      <c r="C68" s="437"/>
      <c r="D68" s="437"/>
      <c r="E68" s="437"/>
      <c r="F68" s="437"/>
      <c r="G68" s="437"/>
      <c r="H68" s="437"/>
      <c r="I68" s="4"/>
      <c r="J68" s="4"/>
      <c r="K68" s="4"/>
      <c r="L68" s="4"/>
      <c r="M68" s="4"/>
      <c r="N68" s="4"/>
      <c r="O68" s="4"/>
      <c r="P68" s="4"/>
      <c r="Q68" s="4"/>
      <c r="R68" s="4"/>
    </row>
    <row r="69" spans="1:18" ht="12" customHeight="1">
      <c r="A69" s="452"/>
      <c r="B69" s="452"/>
      <c r="C69" s="452"/>
      <c r="D69" s="452"/>
      <c r="E69" s="452"/>
      <c r="F69" s="452"/>
      <c r="G69" s="452"/>
      <c r="H69" s="452"/>
      <c r="I69" s="4"/>
      <c r="J69" s="4"/>
      <c r="K69" s="4"/>
      <c r="L69" s="4"/>
      <c r="M69" s="4"/>
      <c r="N69" s="4"/>
      <c r="O69" s="4"/>
      <c r="P69" s="4"/>
      <c r="Q69" s="4"/>
      <c r="R69" s="4"/>
    </row>
    <row r="70" spans="1:18" ht="15.75" customHeight="1">
      <c r="A70" s="454" t="s">
        <v>148</v>
      </c>
      <c r="B70" s="455"/>
      <c r="C70" s="455"/>
      <c r="D70" s="455"/>
      <c r="E70" s="455"/>
      <c r="F70" s="455"/>
      <c r="G70" s="455"/>
      <c r="H70" s="455"/>
      <c r="I70" s="4"/>
      <c r="J70" s="4"/>
      <c r="K70" s="6"/>
      <c r="L70" s="6"/>
      <c r="M70" s="6"/>
      <c r="N70" s="6"/>
      <c r="O70" s="6"/>
      <c r="P70" s="6"/>
      <c r="Q70" s="6"/>
      <c r="R70" s="6"/>
    </row>
    <row r="71" spans="1:18" ht="42.75" customHeight="1">
      <c r="A71" s="455" t="s">
        <v>149</v>
      </c>
      <c r="B71" s="455"/>
      <c r="C71" s="455"/>
      <c r="D71" s="455"/>
      <c r="E71" s="455"/>
      <c r="F71" s="455"/>
      <c r="G71" s="455"/>
      <c r="H71" s="455"/>
      <c r="I71" s="5"/>
      <c r="J71" s="5"/>
      <c r="K71" s="7"/>
      <c r="L71" s="7"/>
      <c r="M71" s="7"/>
      <c r="N71" s="7"/>
      <c r="O71" s="7"/>
      <c r="P71" s="7"/>
      <c r="Q71" s="7"/>
      <c r="R71" s="7"/>
    </row>
    <row r="72" spans="1:18" ht="30.75" customHeight="1">
      <c r="A72" s="455" t="s">
        <v>150</v>
      </c>
      <c r="B72" s="455"/>
      <c r="C72" s="455"/>
      <c r="D72" s="455"/>
      <c r="E72" s="455"/>
      <c r="F72" s="455"/>
      <c r="G72" s="455"/>
      <c r="H72" s="455"/>
      <c r="I72" s="5"/>
      <c r="J72" s="5"/>
      <c r="K72" s="7"/>
      <c r="L72" s="7"/>
      <c r="M72" s="7"/>
      <c r="N72" s="7"/>
      <c r="O72" s="7"/>
      <c r="P72" s="7"/>
      <c r="Q72" s="7"/>
      <c r="R72" s="7"/>
    </row>
    <row r="73" spans="1:18" ht="30" customHeight="1">
      <c r="A73" s="455" t="s">
        <v>151</v>
      </c>
      <c r="B73" s="455"/>
      <c r="C73" s="455"/>
      <c r="D73" s="455"/>
      <c r="E73" s="455"/>
      <c r="F73" s="455"/>
      <c r="G73" s="455"/>
      <c r="H73" s="455"/>
      <c r="I73" s="5"/>
      <c r="J73" s="5"/>
      <c r="K73" s="7"/>
      <c r="L73" s="7"/>
      <c r="M73" s="7"/>
      <c r="N73" s="7"/>
      <c r="O73" s="7"/>
      <c r="P73" s="7"/>
      <c r="Q73" s="7"/>
      <c r="R73" s="7"/>
    </row>
    <row r="74" spans="1:18" ht="27.75" customHeight="1">
      <c r="A74" s="455" t="s">
        <v>152</v>
      </c>
      <c r="B74" s="455"/>
      <c r="C74" s="455"/>
      <c r="D74" s="455"/>
      <c r="E74" s="455"/>
      <c r="F74" s="455"/>
      <c r="G74" s="455"/>
      <c r="H74" s="455"/>
      <c r="I74" s="5"/>
      <c r="J74" s="5"/>
      <c r="K74" s="7"/>
      <c r="L74" s="7"/>
      <c r="M74" s="7"/>
      <c r="N74" s="7"/>
      <c r="O74" s="7"/>
      <c r="P74" s="7"/>
      <c r="Q74" s="7"/>
      <c r="R74" s="7"/>
    </row>
    <row r="75" spans="1:18" ht="13.5" customHeight="1">
      <c r="A75" s="456"/>
      <c r="B75" s="456"/>
      <c r="C75" s="456"/>
      <c r="D75" s="456"/>
      <c r="E75" s="456"/>
      <c r="F75" s="456"/>
      <c r="G75" s="456"/>
      <c r="H75" s="456"/>
      <c r="I75" s="75"/>
      <c r="J75" s="75"/>
      <c r="K75" s="7"/>
      <c r="L75" s="7"/>
      <c r="M75" s="7"/>
      <c r="N75" s="7"/>
      <c r="O75" s="7"/>
      <c r="P75" s="7"/>
      <c r="Q75" s="7"/>
      <c r="R75" s="7"/>
    </row>
    <row r="76" spans="1:18" ht="13.5" customHeight="1">
      <c r="A76" s="437" t="s">
        <v>62</v>
      </c>
      <c r="B76" s="437"/>
      <c r="C76" s="437"/>
      <c r="D76" s="437"/>
      <c r="E76" s="437"/>
      <c r="F76" s="437"/>
      <c r="G76" s="437"/>
      <c r="H76" s="437"/>
      <c r="I76" s="75"/>
      <c r="J76" s="75"/>
      <c r="K76" s="7"/>
      <c r="L76" s="7"/>
      <c r="M76" s="7"/>
      <c r="N76" s="7"/>
      <c r="O76" s="7"/>
      <c r="P76" s="7"/>
      <c r="Q76" s="7"/>
      <c r="R76" s="7"/>
    </row>
    <row r="77" spans="1:18" ht="28.5" customHeight="1">
      <c r="A77" s="455" t="s">
        <v>153</v>
      </c>
      <c r="B77" s="455"/>
      <c r="C77" s="455"/>
      <c r="D77" s="455"/>
      <c r="E77" s="455"/>
      <c r="F77" s="455"/>
      <c r="G77" s="455"/>
      <c r="H77" s="455"/>
      <c r="I77" s="5"/>
      <c r="J77" s="5"/>
      <c r="K77" s="7"/>
      <c r="L77" s="7"/>
      <c r="M77" s="7"/>
      <c r="N77" s="7"/>
      <c r="O77" s="7"/>
      <c r="P77" s="7"/>
      <c r="Q77" s="7"/>
      <c r="R77" s="7"/>
    </row>
    <row r="78" spans="1:18" ht="57.75" customHeight="1">
      <c r="A78" s="455" t="s">
        <v>154</v>
      </c>
      <c r="B78" s="455"/>
      <c r="C78" s="455"/>
      <c r="D78" s="455"/>
      <c r="E78" s="455"/>
      <c r="F78" s="455"/>
      <c r="G78" s="455"/>
      <c r="H78" s="455"/>
      <c r="I78" s="5"/>
      <c r="J78" s="5"/>
      <c r="K78" s="7"/>
      <c r="L78" s="7"/>
      <c r="M78" s="7"/>
      <c r="N78" s="7"/>
      <c r="O78" s="7"/>
      <c r="P78" s="7"/>
      <c r="Q78" s="7"/>
      <c r="R78" s="7"/>
    </row>
    <row r="79" spans="1:18" ht="17.25" customHeight="1">
      <c r="A79" s="456"/>
      <c r="B79" s="456"/>
      <c r="C79" s="456"/>
      <c r="D79" s="456"/>
      <c r="E79" s="456"/>
      <c r="F79" s="456"/>
      <c r="G79" s="456"/>
      <c r="H79" s="456"/>
      <c r="I79" s="75"/>
      <c r="J79" s="75"/>
      <c r="K79" s="7"/>
      <c r="L79" s="7"/>
      <c r="M79" s="7"/>
      <c r="N79" s="7"/>
      <c r="O79" s="7"/>
      <c r="P79" s="7"/>
      <c r="Q79" s="7"/>
      <c r="R79" s="7"/>
    </row>
    <row r="80" spans="1:18">
      <c r="A80" s="437" t="s">
        <v>108</v>
      </c>
      <c r="B80" s="437"/>
      <c r="C80" s="437"/>
      <c r="D80" s="437"/>
      <c r="E80" s="437"/>
      <c r="F80" s="437"/>
      <c r="G80" s="437"/>
      <c r="H80" s="437"/>
      <c r="I80" s="79"/>
      <c r="J80" s="79"/>
    </row>
    <row r="81" spans="1:18" ht="13.5" customHeight="1">
      <c r="A81" s="400"/>
      <c r="B81" s="400"/>
      <c r="C81" s="400"/>
      <c r="D81" s="400"/>
      <c r="E81" s="400"/>
      <c r="F81" s="400"/>
      <c r="G81" s="400"/>
      <c r="H81" s="400"/>
      <c r="I81" s="4"/>
      <c r="J81" s="4"/>
    </row>
    <row r="82" spans="1:18" ht="15.75" customHeight="1">
      <c r="A82" s="457" t="s">
        <v>155</v>
      </c>
      <c r="B82" s="458"/>
      <c r="C82" s="458"/>
      <c r="D82" s="458"/>
      <c r="E82" s="458"/>
      <c r="F82" s="458"/>
      <c r="G82" s="458"/>
      <c r="H82" s="458"/>
      <c r="I82" s="7"/>
      <c r="J82" s="7"/>
      <c r="K82" s="7"/>
      <c r="L82" s="7"/>
      <c r="M82" s="7"/>
      <c r="N82" s="7"/>
      <c r="O82" s="7"/>
      <c r="P82" s="7"/>
      <c r="Q82" s="7"/>
      <c r="R82" s="7"/>
    </row>
    <row r="83" spans="1:18">
      <c r="A83" s="400"/>
      <c r="B83" s="400"/>
      <c r="C83" s="400"/>
      <c r="D83" s="400"/>
      <c r="E83" s="400"/>
      <c r="F83" s="400"/>
      <c r="G83" s="400"/>
      <c r="H83" s="400"/>
    </row>
  </sheetData>
  <mergeCells count="84">
    <mergeCell ref="A80:H80"/>
    <mergeCell ref="A81:H81"/>
    <mergeCell ref="A83:H83"/>
    <mergeCell ref="A82:H82"/>
    <mergeCell ref="A78:H78"/>
    <mergeCell ref="A75:H75"/>
    <mergeCell ref="A76:H76"/>
    <mergeCell ref="A79:H79"/>
    <mergeCell ref="A73:H73"/>
    <mergeCell ref="A74:H74"/>
    <mergeCell ref="A77:H77"/>
    <mergeCell ref="A70:H70"/>
    <mergeCell ref="A71:H71"/>
    <mergeCell ref="A72:H72"/>
    <mergeCell ref="A65:H65"/>
    <mergeCell ref="A66:H66"/>
    <mergeCell ref="A67:H67"/>
    <mergeCell ref="A68:H68"/>
    <mergeCell ref="A69:H69"/>
    <mergeCell ref="A62:H62"/>
    <mergeCell ref="A63:H63"/>
    <mergeCell ref="A59:H59"/>
    <mergeCell ref="A60:H60"/>
    <mergeCell ref="A64:H64"/>
    <mergeCell ref="A56:H56"/>
    <mergeCell ref="A54:H54"/>
    <mergeCell ref="A57:H57"/>
    <mergeCell ref="A58:H58"/>
    <mergeCell ref="A61:H61"/>
    <mergeCell ref="A50:H50"/>
    <mergeCell ref="A51:H51"/>
    <mergeCell ref="A53:H53"/>
    <mergeCell ref="A52:H52"/>
    <mergeCell ref="A55:H55"/>
    <mergeCell ref="A47:H47"/>
    <mergeCell ref="A48:H48"/>
    <mergeCell ref="A49:H49"/>
    <mergeCell ref="Q49:R49"/>
    <mergeCell ref="A36:H36"/>
    <mergeCell ref="A38:H38"/>
    <mergeCell ref="A45:H45"/>
    <mergeCell ref="A44:H44"/>
    <mergeCell ref="A46:H46"/>
    <mergeCell ref="A14:H14"/>
    <mergeCell ref="A21:H21"/>
    <mergeCell ref="A3:H3"/>
    <mergeCell ref="A10:H10"/>
    <mergeCell ref="A12:H12"/>
    <mergeCell ref="A11:H11"/>
    <mergeCell ref="A13:H13"/>
    <mergeCell ref="A15:H15"/>
    <mergeCell ref="A19:H19"/>
    <mergeCell ref="A20:H20"/>
    <mergeCell ref="A16:H16"/>
    <mergeCell ref="A17:H17"/>
    <mergeCell ref="A18:H18"/>
    <mergeCell ref="A2:H2"/>
    <mergeCell ref="A8:H8"/>
    <mergeCell ref="A5:H5"/>
    <mergeCell ref="A7:H7"/>
    <mergeCell ref="A9:H9"/>
    <mergeCell ref="A6:H6"/>
    <mergeCell ref="A1:H1"/>
    <mergeCell ref="A43:H43"/>
    <mergeCell ref="A37:H37"/>
    <mergeCell ref="A39:H39"/>
    <mergeCell ref="A40:H40"/>
    <mergeCell ref="A4:H4"/>
    <mergeCell ref="A41:H41"/>
    <mergeCell ref="A42:H42"/>
    <mergeCell ref="A35:H35"/>
    <mergeCell ref="A34:H34"/>
    <mergeCell ref="A33:H33"/>
    <mergeCell ref="A28:H28"/>
    <mergeCell ref="A27:H27"/>
    <mergeCell ref="A29:H29"/>
    <mergeCell ref="A30:H30"/>
    <mergeCell ref="A31:H31"/>
    <mergeCell ref="A22:H22"/>
    <mergeCell ref="A32:H32"/>
    <mergeCell ref="A23:H23"/>
    <mergeCell ref="A25:H25"/>
    <mergeCell ref="A24:H24"/>
    <mergeCell ref="A26:H26"/>
  </mergeCell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XFA687"/>
  <sheetViews>
    <sheetView topLeftCell="A593" workbookViewId="0">
      <selection activeCell="D609" sqref="D609:H609"/>
    </sheetView>
  </sheetViews>
  <sheetFormatPr defaultColWidth="9.140625" defaultRowHeight="16.5"/>
  <cols>
    <col min="1" max="1" width="9.140625" style="195"/>
    <col min="2" max="2" width="37.7109375" style="195" customWidth="1"/>
    <col min="3" max="3" width="56.28515625" style="195" customWidth="1"/>
    <col min="4" max="4" width="14" style="195" customWidth="1"/>
    <col min="5" max="5" width="20.28515625" style="195" bestFit="1" customWidth="1"/>
    <col min="6" max="6" width="12.5703125" style="195" bestFit="1" customWidth="1"/>
    <col min="7" max="7" width="12.85546875" style="195" bestFit="1" customWidth="1"/>
    <col min="8" max="8" width="19.85546875" style="195" bestFit="1" customWidth="1"/>
    <col min="9" max="9" width="14.140625" style="196" customWidth="1"/>
    <col min="10" max="10" width="10" style="195" customWidth="1"/>
    <col min="11" max="11" width="11.140625" style="195" bestFit="1" customWidth="1"/>
    <col min="12" max="16384" width="9.140625" style="195"/>
  </cols>
  <sheetData>
    <row r="1" spans="1:9">
      <c r="A1" s="1" t="s">
        <v>82</v>
      </c>
    </row>
    <row r="3" spans="1:9" ht="17.25">
      <c r="A3" s="11" t="s">
        <v>1108</v>
      </c>
      <c r="B3" s="197"/>
      <c r="C3" s="12"/>
      <c r="D3" s="12"/>
      <c r="E3" s="12"/>
      <c r="F3" s="13"/>
      <c r="G3" s="13"/>
      <c r="H3" s="13"/>
      <c r="I3" s="149"/>
    </row>
    <row r="5" spans="1:9">
      <c r="A5" s="1" t="s">
        <v>169</v>
      </c>
      <c r="C5" s="17"/>
      <c r="D5" s="17"/>
      <c r="E5" s="17"/>
      <c r="F5" s="17"/>
      <c r="G5" s="17"/>
      <c r="H5" s="17"/>
      <c r="I5" s="185"/>
    </row>
    <row r="7" spans="1:9" ht="30" customHeight="1">
      <c r="B7" s="21" t="s">
        <v>14</v>
      </c>
      <c r="C7" s="18">
        <v>1022</v>
      </c>
      <c r="D7" s="342" t="s">
        <v>76</v>
      </c>
      <c r="E7" s="342"/>
      <c r="F7" s="342"/>
      <c r="G7" s="342"/>
      <c r="H7" s="342"/>
      <c r="I7" s="342"/>
    </row>
    <row r="8" spans="1:9">
      <c r="B8" s="21" t="s">
        <v>15</v>
      </c>
      <c r="C8" s="18">
        <v>11001</v>
      </c>
      <c r="D8" s="306" t="s">
        <v>80</v>
      </c>
      <c r="E8" s="306" t="s">
        <v>81</v>
      </c>
      <c r="F8" s="342" t="s">
        <v>13</v>
      </c>
      <c r="G8" s="342" t="s">
        <v>16</v>
      </c>
      <c r="H8" s="342" t="s">
        <v>20</v>
      </c>
      <c r="I8" s="351" t="s">
        <v>170</v>
      </c>
    </row>
    <row r="9" spans="1:9" ht="38.25">
      <c r="B9" s="21" t="s">
        <v>7</v>
      </c>
      <c r="C9" s="18" t="s">
        <v>1245</v>
      </c>
      <c r="D9" s="348"/>
      <c r="E9" s="348"/>
      <c r="F9" s="342"/>
      <c r="G9" s="342"/>
      <c r="H9" s="342"/>
      <c r="I9" s="351"/>
    </row>
    <row r="10" spans="1:9" ht="38.25">
      <c r="B10" s="21" t="s">
        <v>17</v>
      </c>
      <c r="C10" s="18" t="s">
        <v>1246</v>
      </c>
      <c r="D10" s="348"/>
      <c r="E10" s="348"/>
      <c r="F10" s="342"/>
      <c r="G10" s="342"/>
      <c r="H10" s="342"/>
      <c r="I10" s="351"/>
    </row>
    <row r="11" spans="1:9" ht="17.25">
      <c r="B11" s="21" t="s">
        <v>1109</v>
      </c>
      <c r="C11" s="18" t="s">
        <v>408</v>
      </c>
      <c r="D11" s="348"/>
      <c r="E11" s="348"/>
      <c r="F11" s="342"/>
      <c r="G11" s="342"/>
      <c r="H11" s="342"/>
      <c r="I11" s="351"/>
    </row>
    <row r="12" spans="1:9" ht="39.75" customHeight="1">
      <c r="B12" s="29" t="s">
        <v>201</v>
      </c>
      <c r="C12" s="18" t="s">
        <v>402</v>
      </c>
      <c r="D12" s="349"/>
      <c r="E12" s="349"/>
      <c r="F12" s="350"/>
      <c r="G12" s="350"/>
      <c r="H12" s="350"/>
      <c r="I12" s="352"/>
    </row>
    <row r="13" spans="1:9">
      <c r="B13" s="353" t="s">
        <v>18</v>
      </c>
      <c r="C13" s="354"/>
      <c r="D13" s="198"/>
      <c r="E13" s="198"/>
      <c r="F13" s="198"/>
      <c r="G13" s="198"/>
      <c r="H13" s="198"/>
      <c r="I13" s="199"/>
    </row>
    <row r="14" spans="1:9">
      <c r="B14" s="27" t="s">
        <v>172</v>
      </c>
      <c r="C14" s="28" t="s">
        <v>83</v>
      </c>
      <c r="D14" s="200"/>
      <c r="E14" s="200"/>
      <c r="F14" s="200"/>
      <c r="G14" s="200"/>
      <c r="H14" s="200"/>
      <c r="I14" s="201"/>
    </row>
    <row r="15" spans="1:9">
      <c r="B15" s="27"/>
      <c r="C15" s="28"/>
      <c r="D15" s="200"/>
      <c r="E15" s="200"/>
      <c r="F15" s="200"/>
      <c r="G15" s="200"/>
      <c r="H15" s="200"/>
      <c r="I15" s="201"/>
    </row>
    <row r="16" spans="1:9" ht="25.5">
      <c r="B16" s="25" t="s">
        <v>203</v>
      </c>
      <c r="C16" s="26" t="s">
        <v>916</v>
      </c>
      <c r="D16" s="116">
        <v>7</v>
      </c>
      <c r="E16" s="116">
        <v>0</v>
      </c>
      <c r="F16" s="116">
        <v>200</v>
      </c>
      <c r="G16" s="116">
        <v>150</v>
      </c>
      <c r="H16" s="116">
        <v>150</v>
      </c>
      <c r="I16" s="116"/>
    </row>
    <row r="17" spans="2:9" ht="25.5">
      <c r="B17" s="25" t="s">
        <v>203</v>
      </c>
      <c r="C17" s="26" t="s">
        <v>917</v>
      </c>
      <c r="D17" s="116">
        <v>0</v>
      </c>
      <c r="E17" s="116">
        <v>0</v>
      </c>
      <c r="F17" s="116">
        <v>20</v>
      </c>
      <c r="G17" s="116">
        <v>10</v>
      </c>
      <c r="H17" s="116">
        <v>10</v>
      </c>
      <c r="I17" s="116"/>
    </row>
    <row r="18" spans="2:9" ht="25.5">
      <c r="B18" s="25" t="s">
        <v>203</v>
      </c>
      <c r="C18" s="26" t="s">
        <v>918</v>
      </c>
      <c r="D18" s="116">
        <v>0</v>
      </c>
      <c r="E18" s="116">
        <v>0</v>
      </c>
      <c r="F18" s="116">
        <v>12</v>
      </c>
      <c r="G18" s="116">
        <v>6</v>
      </c>
      <c r="H18" s="116">
        <v>6</v>
      </c>
      <c r="I18" s="116"/>
    </row>
    <row r="19" spans="2:9" ht="25.5">
      <c r="B19" s="25" t="s">
        <v>203</v>
      </c>
      <c r="C19" s="26" t="s">
        <v>919</v>
      </c>
      <c r="D19" s="116">
        <v>30</v>
      </c>
      <c r="E19" s="116">
        <v>0</v>
      </c>
      <c r="F19" s="116">
        <v>300</v>
      </c>
      <c r="G19" s="116">
        <v>150</v>
      </c>
      <c r="H19" s="116">
        <v>150</v>
      </c>
      <c r="I19" s="116"/>
    </row>
    <row r="20" spans="2:9">
      <c r="B20" s="25" t="s">
        <v>203</v>
      </c>
      <c r="C20" s="26" t="s">
        <v>920</v>
      </c>
      <c r="D20" s="116">
        <v>0</v>
      </c>
      <c r="E20" s="116">
        <v>0</v>
      </c>
      <c r="F20" s="116">
        <v>60</v>
      </c>
      <c r="G20" s="116">
        <v>30</v>
      </c>
      <c r="H20" s="116">
        <v>30</v>
      </c>
      <c r="I20" s="116"/>
    </row>
    <row r="21" spans="2:9" ht="38.25">
      <c r="B21" s="25" t="s">
        <v>203</v>
      </c>
      <c r="C21" s="26" t="s">
        <v>921</v>
      </c>
      <c r="D21" s="116">
        <v>0</v>
      </c>
      <c r="E21" s="116">
        <v>0</v>
      </c>
      <c r="F21" s="116">
        <v>1</v>
      </c>
      <c r="G21" s="116">
        <v>0</v>
      </c>
      <c r="H21" s="116">
        <v>0</v>
      </c>
      <c r="I21" s="116"/>
    </row>
    <row r="22" spans="2:9">
      <c r="B22" s="25" t="s">
        <v>203</v>
      </c>
      <c r="C22" s="26" t="s">
        <v>922</v>
      </c>
      <c r="D22" s="116">
        <v>0</v>
      </c>
      <c r="E22" s="116">
        <v>0</v>
      </c>
      <c r="F22" s="116">
        <v>1</v>
      </c>
      <c r="G22" s="116">
        <v>0</v>
      </c>
      <c r="H22" s="116">
        <v>0</v>
      </c>
      <c r="I22" s="116"/>
    </row>
    <row r="23" spans="2:9" ht="38.25">
      <c r="B23" s="25" t="s">
        <v>203</v>
      </c>
      <c r="C23" s="26" t="s">
        <v>923</v>
      </c>
      <c r="D23" s="116">
        <v>17</v>
      </c>
      <c r="E23" s="116">
        <v>2</v>
      </c>
      <c r="F23" s="116">
        <v>40</v>
      </c>
      <c r="G23" s="116">
        <v>20</v>
      </c>
      <c r="H23" s="116">
        <v>20</v>
      </c>
      <c r="I23" s="116"/>
    </row>
    <row r="24" spans="2:9" ht="25.5">
      <c r="B24" s="25" t="s">
        <v>203</v>
      </c>
      <c r="C24" s="26" t="s">
        <v>924</v>
      </c>
      <c r="D24" s="116">
        <v>0</v>
      </c>
      <c r="E24" s="116">
        <v>25</v>
      </c>
      <c r="F24" s="116">
        <v>70</v>
      </c>
      <c r="G24" s="116">
        <v>35</v>
      </c>
      <c r="H24" s="116">
        <v>35</v>
      </c>
      <c r="I24" s="116"/>
    </row>
    <row r="25" spans="2:9" ht="25.5">
      <c r="B25" s="25" t="s">
        <v>203</v>
      </c>
      <c r="C25" s="26" t="s">
        <v>925</v>
      </c>
      <c r="D25" s="116">
        <v>3</v>
      </c>
      <c r="E25" s="116">
        <v>0</v>
      </c>
      <c r="F25" s="116">
        <v>3</v>
      </c>
      <c r="G25" s="116">
        <v>1</v>
      </c>
      <c r="H25" s="116">
        <v>1</v>
      </c>
      <c r="I25" s="116"/>
    </row>
    <row r="26" spans="2:9" ht="25.5">
      <c r="B26" s="25" t="s">
        <v>203</v>
      </c>
      <c r="C26" s="26" t="s">
        <v>926</v>
      </c>
      <c r="D26" s="116">
        <v>0</v>
      </c>
      <c r="E26" s="116">
        <v>0</v>
      </c>
      <c r="F26" s="116">
        <v>1</v>
      </c>
      <c r="G26" s="116">
        <v>0</v>
      </c>
      <c r="H26" s="116">
        <v>0</v>
      </c>
      <c r="I26" s="116"/>
    </row>
    <row r="27" spans="2:9" ht="38.25">
      <c r="B27" s="25" t="s">
        <v>203</v>
      </c>
      <c r="C27" s="26" t="s">
        <v>927</v>
      </c>
      <c r="D27" s="116">
        <v>0</v>
      </c>
      <c r="E27" s="116">
        <v>0</v>
      </c>
      <c r="F27" s="116">
        <v>1</v>
      </c>
      <c r="G27" s="116">
        <v>0</v>
      </c>
      <c r="H27" s="116">
        <v>0</v>
      </c>
      <c r="I27" s="116"/>
    </row>
    <row r="28" spans="2:9">
      <c r="B28" s="25" t="s">
        <v>203</v>
      </c>
      <c r="C28" s="26" t="s">
        <v>928</v>
      </c>
      <c r="D28" s="116">
        <v>0</v>
      </c>
      <c r="E28" s="116">
        <v>0</v>
      </c>
      <c r="F28" s="116">
        <v>1</v>
      </c>
      <c r="G28" s="116">
        <v>0</v>
      </c>
      <c r="H28" s="116">
        <v>0</v>
      </c>
      <c r="I28" s="116"/>
    </row>
    <row r="29" spans="2:9" ht="25.5">
      <c r="B29" s="25" t="s">
        <v>203</v>
      </c>
      <c r="C29" s="26" t="s">
        <v>929</v>
      </c>
      <c r="D29" s="116">
        <v>0</v>
      </c>
      <c r="E29" s="116">
        <v>0</v>
      </c>
      <c r="F29" s="116">
        <v>1</v>
      </c>
      <c r="G29" s="116">
        <v>0</v>
      </c>
      <c r="H29" s="116">
        <v>0</v>
      </c>
      <c r="I29" s="116"/>
    </row>
    <row r="30" spans="2:9" ht="38.25">
      <c r="B30" s="25" t="s">
        <v>203</v>
      </c>
      <c r="C30" s="26" t="s">
        <v>930</v>
      </c>
      <c r="D30" s="116">
        <v>0</v>
      </c>
      <c r="E30" s="116">
        <v>0</v>
      </c>
      <c r="F30" s="116">
        <v>1</v>
      </c>
      <c r="G30" s="116">
        <v>0</v>
      </c>
      <c r="H30" s="116">
        <v>0</v>
      </c>
      <c r="I30" s="116"/>
    </row>
    <row r="31" spans="2:9" ht="25.5">
      <c r="B31" s="25" t="s">
        <v>203</v>
      </c>
      <c r="C31" s="26" t="s">
        <v>931</v>
      </c>
      <c r="D31" s="116">
        <v>0</v>
      </c>
      <c r="E31" s="116">
        <v>0</v>
      </c>
      <c r="F31" s="116">
        <v>1</v>
      </c>
      <c r="G31" s="116">
        <v>0</v>
      </c>
      <c r="H31" s="116">
        <v>0</v>
      </c>
      <c r="I31" s="116"/>
    </row>
    <row r="32" spans="2:9">
      <c r="B32" s="355" t="s">
        <v>19</v>
      </c>
      <c r="C32" s="355"/>
      <c r="D32" s="87">
        <v>235984.1</v>
      </c>
      <c r="E32" s="87">
        <v>167000</v>
      </c>
      <c r="F32" s="87">
        <v>1447391</v>
      </c>
      <c r="G32" s="87">
        <v>546000</v>
      </c>
      <c r="H32" s="87">
        <v>546000</v>
      </c>
      <c r="I32" s="202"/>
    </row>
    <row r="33" spans="2:9">
      <c r="B33" s="84"/>
      <c r="C33" s="84"/>
      <c r="D33" s="85"/>
      <c r="E33" s="85"/>
      <c r="F33" s="86"/>
      <c r="G33" s="86"/>
      <c r="H33" s="86"/>
      <c r="I33" s="203"/>
    </row>
    <row r="34" spans="2:9">
      <c r="B34" s="21" t="s">
        <v>15</v>
      </c>
      <c r="C34" s="18">
        <v>11002</v>
      </c>
      <c r="D34" s="306" t="s">
        <v>80</v>
      </c>
      <c r="E34" s="306" t="s">
        <v>81</v>
      </c>
      <c r="F34" s="342" t="s">
        <v>13</v>
      </c>
      <c r="G34" s="342" t="s">
        <v>16</v>
      </c>
      <c r="H34" s="342" t="s">
        <v>20</v>
      </c>
      <c r="I34" s="351" t="s">
        <v>170</v>
      </c>
    </row>
    <row r="35" spans="2:9" ht="29.25" customHeight="1">
      <c r="B35" s="21" t="s">
        <v>7</v>
      </c>
      <c r="C35" s="18" t="s">
        <v>1203</v>
      </c>
      <c r="D35" s="348"/>
      <c r="E35" s="348"/>
      <c r="F35" s="342"/>
      <c r="G35" s="342"/>
      <c r="H35" s="342"/>
      <c r="I35" s="351"/>
    </row>
    <row r="36" spans="2:9" ht="38.25">
      <c r="B36" s="21" t="s">
        <v>17</v>
      </c>
      <c r="C36" s="18" t="s">
        <v>1247</v>
      </c>
      <c r="D36" s="348"/>
      <c r="E36" s="348"/>
      <c r="F36" s="342"/>
      <c r="G36" s="342"/>
      <c r="H36" s="342"/>
      <c r="I36" s="351"/>
    </row>
    <row r="37" spans="2:9" ht="17.25">
      <c r="B37" s="21" t="s">
        <v>1109</v>
      </c>
      <c r="C37" s="18" t="s">
        <v>408</v>
      </c>
      <c r="D37" s="348"/>
      <c r="E37" s="348"/>
      <c r="F37" s="342"/>
      <c r="G37" s="342"/>
      <c r="H37" s="342"/>
      <c r="I37" s="351"/>
    </row>
    <row r="38" spans="2:9" ht="39.75" customHeight="1">
      <c r="B38" s="29" t="s">
        <v>201</v>
      </c>
      <c r="C38" s="18" t="s">
        <v>402</v>
      </c>
      <c r="D38" s="349"/>
      <c r="E38" s="349"/>
      <c r="F38" s="350"/>
      <c r="G38" s="350"/>
      <c r="H38" s="350"/>
      <c r="I38" s="352"/>
    </row>
    <row r="39" spans="2:9">
      <c r="B39" s="353" t="s">
        <v>18</v>
      </c>
      <c r="C39" s="354"/>
      <c r="D39" s="198"/>
      <c r="E39" s="198"/>
      <c r="F39" s="198"/>
      <c r="G39" s="198"/>
      <c r="H39" s="198"/>
      <c r="I39" s="199"/>
    </row>
    <row r="40" spans="2:9">
      <c r="B40" s="27" t="s">
        <v>172</v>
      </c>
      <c r="C40" s="28" t="s">
        <v>83</v>
      </c>
      <c r="D40" s="200"/>
      <c r="E40" s="200"/>
      <c r="F40" s="200"/>
      <c r="G40" s="200"/>
      <c r="H40" s="200"/>
      <c r="I40" s="201"/>
    </row>
    <row r="41" spans="2:9" ht="38.25">
      <c r="B41" s="25" t="s">
        <v>203</v>
      </c>
      <c r="C41" s="26" t="s">
        <v>364</v>
      </c>
      <c r="D41" s="116">
        <v>5</v>
      </c>
      <c r="E41" s="145">
        <v>5</v>
      </c>
      <c r="F41" s="145">
        <v>5</v>
      </c>
      <c r="G41" s="145">
        <v>5</v>
      </c>
      <c r="H41" s="145">
        <v>5</v>
      </c>
      <c r="I41" s="145" t="s">
        <v>754</v>
      </c>
    </row>
    <row r="42" spans="2:9" ht="25.5">
      <c r="B42" s="25" t="s">
        <v>203</v>
      </c>
      <c r="C42" s="26" t="s">
        <v>365</v>
      </c>
      <c r="D42" s="116" t="s">
        <v>870</v>
      </c>
      <c r="E42" s="119">
        <v>85</v>
      </c>
      <c r="F42" s="119">
        <v>97</v>
      </c>
      <c r="G42" s="119">
        <v>97</v>
      </c>
      <c r="H42" s="119">
        <v>97</v>
      </c>
      <c r="I42" s="145" t="s">
        <v>754</v>
      </c>
    </row>
    <row r="43" spans="2:9" ht="25.5">
      <c r="B43" s="25" t="s">
        <v>203</v>
      </c>
      <c r="C43" s="26" t="s">
        <v>366</v>
      </c>
      <c r="D43" s="116"/>
      <c r="E43" s="108" t="s">
        <v>367</v>
      </c>
      <c r="F43" s="108" t="s">
        <v>367</v>
      </c>
      <c r="G43" s="108" t="s">
        <v>367</v>
      </c>
      <c r="H43" s="108" t="s">
        <v>367</v>
      </c>
      <c r="I43" s="145" t="s">
        <v>754</v>
      </c>
    </row>
    <row r="44" spans="2:9">
      <c r="B44" s="355" t="s">
        <v>19</v>
      </c>
      <c r="C44" s="355"/>
      <c r="D44" s="194">
        <v>325827.51</v>
      </c>
      <c r="E44" s="194">
        <v>270423.90000000002</v>
      </c>
      <c r="F44" s="194">
        <v>467219</v>
      </c>
      <c r="G44" s="194">
        <v>467219</v>
      </c>
      <c r="H44" s="194">
        <v>467219</v>
      </c>
      <c r="I44" s="202"/>
    </row>
    <row r="45" spans="2:9">
      <c r="B45" s="84"/>
      <c r="C45" s="84"/>
      <c r="D45" s="85"/>
      <c r="E45" s="85"/>
      <c r="F45" s="86"/>
      <c r="G45" s="86"/>
      <c r="H45" s="86"/>
      <c r="I45" s="203"/>
    </row>
    <row r="46" spans="2:9">
      <c r="B46" s="21" t="s">
        <v>15</v>
      </c>
      <c r="C46" s="18">
        <v>11004</v>
      </c>
      <c r="D46" s="306" t="s">
        <v>80</v>
      </c>
      <c r="E46" s="306" t="s">
        <v>81</v>
      </c>
      <c r="F46" s="342" t="s">
        <v>13</v>
      </c>
      <c r="G46" s="342" t="s">
        <v>16</v>
      </c>
      <c r="H46" s="342" t="s">
        <v>20</v>
      </c>
      <c r="I46" s="351" t="s">
        <v>170</v>
      </c>
    </row>
    <row r="47" spans="2:9" ht="29.25" customHeight="1">
      <c r="B47" s="21" t="s">
        <v>7</v>
      </c>
      <c r="C47" s="18" t="s">
        <v>1248</v>
      </c>
      <c r="D47" s="348"/>
      <c r="E47" s="348"/>
      <c r="F47" s="342"/>
      <c r="G47" s="342"/>
      <c r="H47" s="342"/>
      <c r="I47" s="351"/>
    </row>
    <row r="48" spans="2:9" ht="38.25">
      <c r="B48" s="21" t="s">
        <v>17</v>
      </c>
      <c r="C48" s="18" t="s">
        <v>1249</v>
      </c>
      <c r="D48" s="348"/>
      <c r="E48" s="348"/>
      <c r="F48" s="342"/>
      <c r="G48" s="342"/>
      <c r="H48" s="342"/>
      <c r="I48" s="351"/>
    </row>
    <row r="49" spans="2:9" ht="17.25">
      <c r="B49" s="21" t="s">
        <v>1109</v>
      </c>
      <c r="C49" s="18" t="s">
        <v>408</v>
      </c>
      <c r="D49" s="348"/>
      <c r="E49" s="348"/>
      <c r="F49" s="342"/>
      <c r="G49" s="342"/>
      <c r="H49" s="342"/>
      <c r="I49" s="351"/>
    </row>
    <row r="50" spans="2:9" ht="39.75" customHeight="1">
      <c r="B50" s="29" t="s">
        <v>201</v>
      </c>
      <c r="C50" s="18" t="s">
        <v>402</v>
      </c>
      <c r="D50" s="349"/>
      <c r="E50" s="349"/>
      <c r="F50" s="350"/>
      <c r="G50" s="350"/>
      <c r="H50" s="350"/>
      <c r="I50" s="352"/>
    </row>
    <row r="51" spans="2:9">
      <c r="B51" s="353" t="s">
        <v>18</v>
      </c>
      <c r="C51" s="354"/>
      <c r="D51" s="198"/>
      <c r="E51" s="198"/>
      <c r="F51" s="198"/>
      <c r="G51" s="198"/>
      <c r="H51" s="198"/>
      <c r="I51" s="199"/>
    </row>
    <row r="52" spans="2:9">
      <c r="B52" s="27" t="s">
        <v>172</v>
      </c>
      <c r="C52" s="28" t="s">
        <v>83</v>
      </c>
      <c r="D52" s="200"/>
      <c r="E52" s="200"/>
      <c r="F52" s="200"/>
      <c r="G52" s="200"/>
      <c r="H52" s="200"/>
      <c r="I52" s="201"/>
    </row>
    <row r="53" spans="2:9" ht="25.5">
      <c r="B53" s="25" t="s">
        <v>203</v>
      </c>
      <c r="C53" s="26" t="s">
        <v>368</v>
      </c>
      <c r="D53" s="116"/>
      <c r="E53" s="19">
        <v>65</v>
      </c>
      <c r="F53" s="19">
        <v>135</v>
      </c>
      <c r="G53" s="19"/>
      <c r="H53" s="19"/>
      <c r="I53" s="19">
        <v>2024</v>
      </c>
    </row>
    <row r="54" spans="2:9">
      <c r="B54" s="355" t="s">
        <v>19</v>
      </c>
      <c r="C54" s="355"/>
      <c r="D54" s="23"/>
      <c r="E54" s="87">
        <v>350000</v>
      </c>
      <c r="F54" s="87">
        <v>521270.4</v>
      </c>
      <c r="G54" s="87"/>
      <c r="H54" s="87"/>
      <c r="I54" s="202"/>
    </row>
    <row r="55" spans="2:9">
      <c r="B55" s="84"/>
      <c r="C55" s="84"/>
      <c r="D55" s="85"/>
      <c r="E55" s="85"/>
      <c r="F55" s="86"/>
      <c r="G55" s="86"/>
      <c r="H55" s="86"/>
      <c r="I55" s="203"/>
    </row>
    <row r="56" spans="2:9">
      <c r="B56" s="21" t="s">
        <v>15</v>
      </c>
      <c r="C56" s="18">
        <v>12001</v>
      </c>
      <c r="D56" s="306" t="s">
        <v>80</v>
      </c>
      <c r="E56" s="306" t="s">
        <v>81</v>
      </c>
      <c r="F56" s="342" t="s">
        <v>13</v>
      </c>
      <c r="G56" s="342" t="s">
        <v>16</v>
      </c>
      <c r="H56" s="342" t="s">
        <v>20</v>
      </c>
      <c r="I56" s="351" t="s">
        <v>170</v>
      </c>
    </row>
    <row r="57" spans="2:9" ht="29.25" customHeight="1">
      <c r="B57" s="21" t="s">
        <v>7</v>
      </c>
      <c r="C57" s="18" t="s">
        <v>1250</v>
      </c>
      <c r="D57" s="348"/>
      <c r="E57" s="348"/>
      <c r="F57" s="342"/>
      <c r="G57" s="342"/>
      <c r="H57" s="342"/>
      <c r="I57" s="351"/>
    </row>
    <row r="58" spans="2:9" ht="25.5">
      <c r="B58" s="21" t="s">
        <v>17</v>
      </c>
      <c r="C58" s="18" t="s">
        <v>1251</v>
      </c>
      <c r="D58" s="348"/>
      <c r="E58" s="348"/>
      <c r="F58" s="342"/>
      <c r="G58" s="342"/>
      <c r="H58" s="342"/>
      <c r="I58" s="351"/>
    </row>
    <row r="59" spans="2:9" ht="17.25">
      <c r="B59" s="21" t="s">
        <v>1109</v>
      </c>
      <c r="C59" s="18" t="s">
        <v>375</v>
      </c>
      <c r="D59" s="348"/>
      <c r="E59" s="348"/>
      <c r="F59" s="342"/>
      <c r="G59" s="342"/>
      <c r="H59" s="342"/>
      <c r="I59" s="351"/>
    </row>
    <row r="60" spans="2:9" ht="51">
      <c r="B60" s="29" t="s">
        <v>201</v>
      </c>
      <c r="C60" s="18" t="s">
        <v>1252</v>
      </c>
      <c r="D60" s="349"/>
      <c r="E60" s="349"/>
      <c r="F60" s="350"/>
      <c r="G60" s="350"/>
      <c r="H60" s="350"/>
      <c r="I60" s="352"/>
    </row>
    <row r="61" spans="2:9">
      <c r="B61" s="353" t="s">
        <v>18</v>
      </c>
      <c r="C61" s="354"/>
      <c r="D61" s="198"/>
      <c r="E61" s="198"/>
      <c r="F61" s="198"/>
      <c r="G61" s="198"/>
      <c r="H61" s="198"/>
      <c r="I61" s="199"/>
    </row>
    <row r="62" spans="2:9">
      <c r="B62" s="27" t="s">
        <v>172</v>
      </c>
      <c r="C62" s="28" t="s">
        <v>83</v>
      </c>
      <c r="D62" s="200"/>
      <c r="E62" s="200"/>
      <c r="F62" s="200"/>
      <c r="G62" s="200"/>
      <c r="H62" s="200"/>
      <c r="I62" s="201"/>
    </row>
    <row r="63" spans="2:9" ht="25.5">
      <c r="B63" s="25" t="s">
        <v>203</v>
      </c>
      <c r="C63" s="26" t="s">
        <v>370</v>
      </c>
      <c r="D63" s="19">
        <v>59704</v>
      </c>
      <c r="E63" s="19">
        <v>40396</v>
      </c>
      <c r="F63" s="19">
        <v>22908</v>
      </c>
      <c r="G63" s="19">
        <v>16204</v>
      </c>
      <c r="H63" s="19">
        <v>2167</v>
      </c>
      <c r="I63" s="19">
        <v>2026</v>
      </c>
    </row>
    <row r="64" spans="2:9">
      <c r="B64" s="25" t="s">
        <v>203</v>
      </c>
      <c r="C64" s="26" t="s">
        <v>371</v>
      </c>
      <c r="D64" s="19">
        <v>11716</v>
      </c>
      <c r="E64" s="19">
        <v>7271</v>
      </c>
      <c r="F64" s="19">
        <v>2943</v>
      </c>
      <c r="G64" s="19">
        <v>2197</v>
      </c>
      <c r="H64" s="19">
        <v>334</v>
      </c>
      <c r="I64" s="19">
        <v>2026</v>
      </c>
    </row>
    <row r="65" spans="2:10" ht="20.25" customHeight="1">
      <c r="B65" s="25" t="s">
        <v>203</v>
      </c>
      <c r="C65" s="26" t="s">
        <v>372</v>
      </c>
      <c r="D65" s="19">
        <v>42018</v>
      </c>
      <c r="E65" s="19">
        <v>32316</v>
      </c>
      <c r="F65" s="19">
        <v>19761</v>
      </c>
      <c r="G65" s="19">
        <v>13860</v>
      </c>
      <c r="H65" s="19">
        <v>1787</v>
      </c>
      <c r="I65" s="19">
        <v>2026</v>
      </c>
    </row>
    <row r="66" spans="2:10">
      <c r="B66" s="355" t="s">
        <v>19</v>
      </c>
      <c r="C66" s="355"/>
      <c r="D66" s="87">
        <v>11672197.789999999</v>
      </c>
      <c r="E66" s="87">
        <v>8032798.5999999996</v>
      </c>
      <c r="F66" s="87">
        <v>6347641.2999999998</v>
      </c>
      <c r="G66" s="87">
        <v>2848498</v>
      </c>
      <c r="H66" s="87">
        <v>516278.1</v>
      </c>
      <c r="I66" s="202"/>
    </row>
    <row r="67" spans="2:10">
      <c r="B67" s="84"/>
      <c r="C67" s="84"/>
      <c r="D67" s="85"/>
      <c r="E67" s="85"/>
      <c r="F67" s="86"/>
      <c r="G67" s="86"/>
      <c r="H67" s="86"/>
      <c r="I67" s="203"/>
    </row>
    <row r="68" spans="2:10">
      <c r="B68" s="21" t="s">
        <v>15</v>
      </c>
      <c r="C68" s="18">
        <v>12004</v>
      </c>
      <c r="D68" s="306" t="s">
        <v>80</v>
      </c>
      <c r="E68" s="306" t="s">
        <v>81</v>
      </c>
      <c r="F68" s="342" t="s">
        <v>13</v>
      </c>
      <c r="G68" s="342" t="s">
        <v>16</v>
      </c>
      <c r="H68" s="342" t="s">
        <v>20</v>
      </c>
      <c r="I68" s="351" t="s">
        <v>170</v>
      </c>
    </row>
    <row r="69" spans="2:10" ht="29.25" customHeight="1">
      <c r="B69" s="21" t="s">
        <v>7</v>
      </c>
      <c r="C69" s="18" t="s">
        <v>373</v>
      </c>
      <c r="D69" s="348"/>
      <c r="E69" s="348"/>
      <c r="F69" s="342"/>
      <c r="G69" s="342"/>
      <c r="H69" s="342"/>
      <c r="I69" s="351"/>
    </row>
    <row r="70" spans="2:10" ht="38.25">
      <c r="B70" s="21" t="s">
        <v>17</v>
      </c>
      <c r="C70" s="18" t="s">
        <v>374</v>
      </c>
      <c r="D70" s="348"/>
      <c r="E70" s="348"/>
      <c r="F70" s="342"/>
      <c r="G70" s="342"/>
      <c r="H70" s="342"/>
      <c r="I70" s="351"/>
    </row>
    <row r="71" spans="2:10" ht="17.25">
      <c r="B71" s="21" t="s">
        <v>1109</v>
      </c>
      <c r="C71" s="18" t="s">
        <v>375</v>
      </c>
      <c r="D71" s="348"/>
      <c r="E71" s="348"/>
      <c r="F71" s="342"/>
      <c r="G71" s="342"/>
      <c r="H71" s="342"/>
      <c r="I71" s="351"/>
    </row>
    <row r="72" spans="2:10" ht="39.75" customHeight="1">
      <c r="B72" s="29" t="s">
        <v>201</v>
      </c>
      <c r="C72" s="18" t="s">
        <v>376</v>
      </c>
      <c r="D72" s="349"/>
      <c r="E72" s="349"/>
      <c r="F72" s="350"/>
      <c r="G72" s="350"/>
      <c r="H72" s="350"/>
      <c r="I72" s="352"/>
    </row>
    <row r="73" spans="2:10">
      <c r="B73" s="353" t="s">
        <v>18</v>
      </c>
      <c r="C73" s="354"/>
      <c r="D73" s="198"/>
      <c r="E73" s="198"/>
      <c r="F73" s="198"/>
      <c r="G73" s="198"/>
      <c r="H73" s="198"/>
      <c r="I73" s="199"/>
    </row>
    <row r="74" spans="2:10">
      <c r="B74" s="27" t="s">
        <v>172</v>
      </c>
      <c r="C74" s="28" t="s">
        <v>83</v>
      </c>
      <c r="D74" s="200"/>
      <c r="E74" s="200"/>
      <c r="F74" s="200"/>
      <c r="G74" s="200"/>
      <c r="H74" s="200"/>
      <c r="I74" s="201"/>
    </row>
    <row r="75" spans="2:10">
      <c r="B75" s="25" t="s">
        <v>203</v>
      </c>
      <c r="C75" s="26" t="s">
        <v>377</v>
      </c>
      <c r="D75" s="19">
        <v>135</v>
      </c>
      <c r="E75" s="19">
        <v>50</v>
      </c>
      <c r="F75" s="19">
        <v>50</v>
      </c>
      <c r="G75" s="19">
        <v>50</v>
      </c>
      <c r="H75" s="19">
        <v>50</v>
      </c>
      <c r="I75" s="19" t="s">
        <v>754</v>
      </c>
    </row>
    <row r="76" spans="2:10" ht="20.25" customHeight="1">
      <c r="B76" s="25" t="s">
        <v>203</v>
      </c>
      <c r="C76" s="26" t="s">
        <v>370</v>
      </c>
      <c r="D76" s="19">
        <v>124</v>
      </c>
      <c r="E76" s="19">
        <v>163</v>
      </c>
      <c r="F76" s="19">
        <v>235</v>
      </c>
      <c r="G76" s="19">
        <v>157</v>
      </c>
      <c r="H76" s="19">
        <v>92</v>
      </c>
      <c r="I76" s="19" t="s">
        <v>754</v>
      </c>
    </row>
    <row r="77" spans="2:10">
      <c r="B77" s="355" t="s">
        <v>19</v>
      </c>
      <c r="C77" s="355"/>
      <c r="D77" s="87">
        <v>3739180.47</v>
      </c>
      <c r="E77" s="87">
        <v>3495999.7</v>
      </c>
      <c r="F77" s="87" t="s">
        <v>1114</v>
      </c>
      <c r="G77" s="87">
        <v>4386092.59</v>
      </c>
      <c r="H77" s="87">
        <v>3955769.38</v>
      </c>
      <c r="I77" s="202"/>
    </row>
    <row r="78" spans="2:10">
      <c r="B78" s="84"/>
      <c r="C78" s="84"/>
      <c r="D78" s="85"/>
      <c r="E78" s="85"/>
      <c r="F78" s="86"/>
      <c r="G78" s="86"/>
      <c r="H78" s="86"/>
      <c r="I78" s="203"/>
    </row>
    <row r="79" spans="2:10">
      <c r="B79" s="21" t="s">
        <v>15</v>
      </c>
      <c r="C79" s="87" t="s">
        <v>378</v>
      </c>
      <c r="D79" s="306" t="s">
        <v>80</v>
      </c>
      <c r="E79" s="306" t="s">
        <v>81</v>
      </c>
      <c r="F79" s="342" t="s">
        <v>13</v>
      </c>
      <c r="G79" s="342" t="s">
        <v>16</v>
      </c>
      <c r="H79" s="342" t="s">
        <v>20</v>
      </c>
      <c r="I79" s="351" t="s">
        <v>170</v>
      </c>
      <c r="J79" s="205"/>
    </row>
    <row r="80" spans="2:10" ht="38.25">
      <c r="B80" s="21" t="s">
        <v>7</v>
      </c>
      <c r="C80" s="18" t="s">
        <v>379</v>
      </c>
      <c r="D80" s="348"/>
      <c r="E80" s="348"/>
      <c r="F80" s="342"/>
      <c r="G80" s="342"/>
      <c r="H80" s="342"/>
      <c r="I80" s="351"/>
    </row>
    <row r="81" spans="2:9" ht="38.25">
      <c r="B81" s="21" t="s">
        <v>17</v>
      </c>
      <c r="C81" s="18" t="s">
        <v>380</v>
      </c>
      <c r="D81" s="348"/>
      <c r="E81" s="348"/>
      <c r="F81" s="342"/>
      <c r="G81" s="342"/>
      <c r="H81" s="342"/>
      <c r="I81" s="351"/>
    </row>
    <row r="82" spans="2:9" ht="17.25">
      <c r="B82" s="21" t="s">
        <v>1109</v>
      </c>
      <c r="C82" s="18" t="s">
        <v>375</v>
      </c>
      <c r="D82" s="348"/>
      <c r="E82" s="348"/>
      <c r="F82" s="342"/>
      <c r="G82" s="342"/>
      <c r="H82" s="342"/>
      <c r="I82" s="351"/>
    </row>
    <row r="83" spans="2:9" ht="51">
      <c r="B83" s="29" t="s">
        <v>201</v>
      </c>
      <c r="C83" s="22" t="s">
        <v>381</v>
      </c>
      <c r="D83" s="349"/>
      <c r="E83" s="349"/>
      <c r="F83" s="350"/>
      <c r="G83" s="350"/>
      <c r="H83" s="350"/>
      <c r="I83" s="352"/>
    </row>
    <row r="84" spans="2:9">
      <c r="B84" s="353" t="s">
        <v>18</v>
      </c>
      <c r="C84" s="354"/>
      <c r="D84" s="198"/>
      <c r="E84" s="198"/>
      <c r="F84" s="198"/>
      <c r="G84" s="198"/>
      <c r="H84" s="198"/>
      <c r="I84" s="199"/>
    </row>
    <row r="85" spans="2:9">
      <c r="B85" s="27" t="s">
        <v>172</v>
      </c>
      <c r="C85" s="28" t="s">
        <v>83</v>
      </c>
      <c r="D85" s="200"/>
      <c r="E85" s="200"/>
      <c r="F85" s="200"/>
      <c r="G85" s="200"/>
      <c r="H85" s="200"/>
      <c r="I85" s="201"/>
    </row>
    <row r="86" spans="2:9">
      <c r="B86" s="25" t="s">
        <v>203</v>
      </c>
      <c r="C86" s="26" t="s">
        <v>382</v>
      </c>
      <c r="D86" s="192">
        <v>6444</v>
      </c>
      <c r="E86" s="192">
        <v>10000</v>
      </c>
      <c r="F86" s="192">
        <v>12000</v>
      </c>
      <c r="G86" s="192">
        <v>15000</v>
      </c>
      <c r="H86" s="192">
        <v>18000</v>
      </c>
      <c r="I86" s="116">
        <v>2026</v>
      </c>
    </row>
    <row r="87" spans="2:9">
      <c r="B87" s="355" t="s">
        <v>19</v>
      </c>
      <c r="C87" s="355"/>
      <c r="D87" s="121">
        <v>513576.97</v>
      </c>
      <c r="E87" s="121">
        <v>739927.1</v>
      </c>
      <c r="F87" s="121">
        <v>948557.9</v>
      </c>
      <c r="G87" s="121">
        <v>1185697.3999999999</v>
      </c>
      <c r="H87" s="121">
        <v>1422836.8</v>
      </c>
      <c r="I87" s="202"/>
    </row>
    <row r="88" spans="2:9">
      <c r="B88" s="84"/>
      <c r="C88" s="84"/>
      <c r="D88" s="85"/>
      <c r="E88" s="85"/>
      <c r="F88" s="86"/>
      <c r="G88" s="86"/>
      <c r="H88" s="86"/>
      <c r="I88" s="203"/>
    </row>
    <row r="89" spans="2:9">
      <c r="B89" s="21" t="s">
        <v>15</v>
      </c>
      <c r="C89" s="87" t="s">
        <v>383</v>
      </c>
      <c r="D89" s="306" t="s">
        <v>80</v>
      </c>
      <c r="E89" s="306" t="s">
        <v>81</v>
      </c>
      <c r="F89" s="342" t="s">
        <v>13</v>
      </c>
      <c r="G89" s="342" t="s">
        <v>16</v>
      </c>
      <c r="H89" s="342" t="s">
        <v>20</v>
      </c>
      <c r="I89" s="351" t="s">
        <v>170</v>
      </c>
    </row>
    <row r="90" spans="2:9" ht="29.25" customHeight="1">
      <c r="B90" s="21" t="s">
        <v>7</v>
      </c>
      <c r="C90" s="18" t="s">
        <v>384</v>
      </c>
      <c r="D90" s="348"/>
      <c r="E90" s="348"/>
      <c r="F90" s="342"/>
      <c r="G90" s="342"/>
      <c r="H90" s="342"/>
      <c r="I90" s="351"/>
    </row>
    <row r="91" spans="2:9" ht="25.5">
      <c r="B91" s="21" t="s">
        <v>17</v>
      </c>
      <c r="C91" s="18" t="s">
        <v>385</v>
      </c>
      <c r="D91" s="348"/>
      <c r="E91" s="348"/>
      <c r="F91" s="342"/>
      <c r="G91" s="342"/>
      <c r="H91" s="342"/>
      <c r="I91" s="351"/>
    </row>
    <row r="92" spans="2:9" ht="17.25">
      <c r="B92" s="21" t="s">
        <v>1109</v>
      </c>
      <c r="C92" s="18" t="s">
        <v>375</v>
      </c>
      <c r="D92" s="348"/>
      <c r="E92" s="348"/>
      <c r="F92" s="342"/>
      <c r="G92" s="342"/>
      <c r="H92" s="342"/>
      <c r="I92" s="351"/>
    </row>
    <row r="93" spans="2:9" ht="39.75" customHeight="1">
      <c r="B93" s="29" t="s">
        <v>201</v>
      </c>
      <c r="C93" s="22" t="s">
        <v>386</v>
      </c>
      <c r="D93" s="349"/>
      <c r="E93" s="349"/>
      <c r="F93" s="350"/>
      <c r="G93" s="350"/>
      <c r="H93" s="350"/>
      <c r="I93" s="352"/>
    </row>
    <row r="94" spans="2:9">
      <c r="B94" s="353" t="s">
        <v>18</v>
      </c>
      <c r="C94" s="354"/>
      <c r="D94" s="198"/>
      <c r="E94" s="198"/>
      <c r="F94" s="198"/>
      <c r="G94" s="198"/>
      <c r="H94" s="198"/>
      <c r="I94" s="199"/>
    </row>
    <row r="95" spans="2:9">
      <c r="B95" s="27" t="s">
        <v>172</v>
      </c>
      <c r="C95" s="28" t="s">
        <v>83</v>
      </c>
      <c r="D95" s="200"/>
      <c r="E95" s="200"/>
      <c r="F95" s="200"/>
      <c r="G95" s="200"/>
      <c r="H95" s="200"/>
      <c r="I95" s="201"/>
    </row>
    <row r="96" spans="2:9" ht="25.5">
      <c r="B96" s="25" t="s">
        <v>203</v>
      </c>
      <c r="C96" s="26" t="s">
        <v>387</v>
      </c>
      <c r="D96" s="192">
        <v>0</v>
      </c>
      <c r="E96" s="192">
        <v>5</v>
      </c>
      <c r="F96" s="192">
        <v>5</v>
      </c>
      <c r="G96" s="192">
        <v>5</v>
      </c>
      <c r="H96" s="192"/>
      <c r="I96" s="116">
        <v>2025</v>
      </c>
    </row>
    <row r="97" spans="2:9">
      <c r="B97" s="355" t="s">
        <v>19</v>
      </c>
      <c r="C97" s="355"/>
      <c r="D97" s="211">
        <v>0</v>
      </c>
      <c r="E97" s="211">
        <v>3500000</v>
      </c>
      <c r="F97" s="211">
        <v>3500000</v>
      </c>
      <c r="G97" s="211">
        <v>3500000</v>
      </c>
      <c r="H97" s="211"/>
      <c r="I97" s="202"/>
    </row>
    <row r="98" spans="2:9">
      <c r="B98" s="84"/>
      <c r="C98" s="84"/>
      <c r="D98" s="85"/>
      <c r="E98" s="206"/>
      <c r="F98" s="86"/>
      <c r="G98" s="86"/>
      <c r="H98" s="86"/>
      <c r="I98" s="203"/>
    </row>
    <row r="99" spans="2:9">
      <c r="B99" s="21" t="s">
        <v>15</v>
      </c>
      <c r="C99" s="87" t="s">
        <v>388</v>
      </c>
      <c r="D99" s="306" t="s">
        <v>80</v>
      </c>
      <c r="E99" s="306" t="s">
        <v>81</v>
      </c>
      <c r="F99" s="342" t="s">
        <v>13</v>
      </c>
      <c r="G99" s="342" t="s">
        <v>16</v>
      </c>
      <c r="H99" s="342" t="s">
        <v>20</v>
      </c>
      <c r="I99" s="351" t="s">
        <v>170</v>
      </c>
    </row>
    <row r="100" spans="2:9" ht="29.25" customHeight="1">
      <c r="B100" s="21" t="s">
        <v>7</v>
      </c>
      <c r="C100" s="18" t="s">
        <v>389</v>
      </c>
      <c r="D100" s="348"/>
      <c r="E100" s="348"/>
      <c r="F100" s="342"/>
      <c r="G100" s="342"/>
      <c r="H100" s="342"/>
      <c r="I100" s="351"/>
    </row>
    <row r="101" spans="2:9" ht="63.75">
      <c r="B101" s="21" t="s">
        <v>17</v>
      </c>
      <c r="C101" s="18" t="s">
        <v>390</v>
      </c>
      <c r="D101" s="348"/>
      <c r="E101" s="348"/>
      <c r="F101" s="342"/>
      <c r="G101" s="342"/>
      <c r="H101" s="342"/>
      <c r="I101" s="351"/>
    </row>
    <row r="102" spans="2:9" ht="17.25">
      <c r="B102" s="21" t="s">
        <v>1109</v>
      </c>
      <c r="C102" s="18" t="s">
        <v>375</v>
      </c>
      <c r="D102" s="348"/>
      <c r="E102" s="348"/>
      <c r="F102" s="342"/>
      <c r="G102" s="342"/>
      <c r="H102" s="342"/>
      <c r="I102" s="351"/>
    </row>
    <row r="103" spans="2:9" ht="39.75" customHeight="1">
      <c r="B103" s="29" t="s">
        <v>201</v>
      </c>
      <c r="C103" s="22" t="s">
        <v>391</v>
      </c>
      <c r="D103" s="349"/>
      <c r="E103" s="349"/>
      <c r="F103" s="350"/>
      <c r="G103" s="350"/>
      <c r="H103" s="350"/>
      <c r="I103" s="352"/>
    </row>
    <row r="104" spans="2:9">
      <c r="B104" s="353" t="s">
        <v>18</v>
      </c>
      <c r="C104" s="354"/>
      <c r="D104" s="198"/>
      <c r="E104" s="198"/>
      <c r="F104" s="198"/>
      <c r="G104" s="198"/>
      <c r="H104" s="198"/>
      <c r="I104" s="199"/>
    </row>
    <row r="105" spans="2:9">
      <c r="B105" s="27" t="s">
        <v>172</v>
      </c>
      <c r="C105" s="28" t="s">
        <v>83</v>
      </c>
      <c r="D105" s="200"/>
      <c r="E105" s="200"/>
      <c r="F105" s="200"/>
      <c r="G105" s="200"/>
      <c r="H105" s="200"/>
      <c r="I105" s="201"/>
    </row>
    <row r="106" spans="2:9" ht="25.5">
      <c r="B106" s="25" t="s">
        <v>203</v>
      </c>
      <c r="C106" s="26" t="s">
        <v>392</v>
      </c>
      <c r="D106" s="116">
        <v>0</v>
      </c>
      <c r="E106" s="214">
        <v>1000</v>
      </c>
      <c r="F106" s="214">
        <v>1000</v>
      </c>
      <c r="G106" s="214">
        <v>1000</v>
      </c>
      <c r="H106" s="119"/>
      <c r="I106" s="119">
        <v>2025</v>
      </c>
    </row>
    <row r="107" spans="2:9">
      <c r="B107" s="355" t="s">
        <v>19</v>
      </c>
      <c r="C107" s="355"/>
      <c r="D107" s="151">
        <v>0</v>
      </c>
      <c r="E107" s="212">
        <v>1380000</v>
      </c>
      <c r="F107" s="212">
        <v>1380000</v>
      </c>
      <c r="G107" s="212">
        <v>1380000</v>
      </c>
      <c r="H107" s="23"/>
      <c r="I107" s="213"/>
    </row>
    <row r="108" spans="2:9">
      <c r="B108" s="84"/>
      <c r="C108" s="84"/>
      <c r="D108" s="85"/>
      <c r="E108" s="85"/>
      <c r="F108" s="86"/>
      <c r="G108" s="86"/>
      <c r="H108" s="86"/>
      <c r="I108" s="203"/>
    </row>
    <row r="109" spans="2:9">
      <c r="B109" s="21" t="s">
        <v>15</v>
      </c>
      <c r="C109" s="18">
        <v>12012</v>
      </c>
      <c r="D109" s="306" t="s">
        <v>80</v>
      </c>
      <c r="E109" s="306" t="s">
        <v>81</v>
      </c>
      <c r="F109" s="342" t="s">
        <v>13</v>
      </c>
      <c r="G109" s="342" t="s">
        <v>16</v>
      </c>
      <c r="H109" s="342" t="s">
        <v>20</v>
      </c>
      <c r="I109" s="351" t="s">
        <v>170</v>
      </c>
    </row>
    <row r="110" spans="2:9" ht="29.25" customHeight="1">
      <c r="B110" s="21" t="s">
        <v>7</v>
      </c>
      <c r="C110" s="18" t="s">
        <v>893</v>
      </c>
      <c r="D110" s="348"/>
      <c r="E110" s="348"/>
      <c r="F110" s="342"/>
      <c r="G110" s="342"/>
      <c r="H110" s="342"/>
      <c r="I110" s="351"/>
    </row>
    <row r="111" spans="2:9" ht="38.25">
      <c r="B111" s="21" t="s">
        <v>17</v>
      </c>
      <c r="C111" s="18" t="s">
        <v>394</v>
      </c>
      <c r="D111" s="348"/>
      <c r="E111" s="348"/>
      <c r="F111" s="342"/>
      <c r="G111" s="342"/>
      <c r="H111" s="342"/>
      <c r="I111" s="351"/>
    </row>
    <row r="112" spans="2:9" ht="17.25">
      <c r="B112" s="21" t="s">
        <v>1109</v>
      </c>
      <c r="C112" s="18" t="s">
        <v>375</v>
      </c>
      <c r="D112" s="348"/>
      <c r="E112" s="348"/>
      <c r="F112" s="342"/>
      <c r="G112" s="342"/>
      <c r="H112" s="342"/>
      <c r="I112" s="351"/>
    </row>
    <row r="113" spans="2:9" ht="39.75" customHeight="1">
      <c r="B113" s="29" t="s">
        <v>201</v>
      </c>
      <c r="C113" s="22" t="s">
        <v>395</v>
      </c>
      <c r="D113" s="349"/>
      <c r="E113" s="349"/>
      <c r="F113" s="350"/>
      <c r="G113" s="350"/>
      <c r="H113" s="350"/>
      <c r="I113" s="352"/>
    </row>
    <row r="114" spans="2:9">
      <c r="B114" s="353" t="s">
        <v>18</v>
      </c>
      <c r="C114" s="354"/>
      <c r="D114" s="198"/>
      <c r="E114" s="198"/>
      <c r="F114" s="198"/>
      <c r="G114" s="198"/>
      <c r="H114" s="198"/>
      <c r="I114" s="199"/>
    </row>
    <row r="115" spans="2:9">
      <c r="B115" s="27" t="s">
        <v>172</v>
      </c>
      <c r="C115" s="28" t="s">
        <v>83</v>
      </c>
      <c r="D115" s="200"/>
      <c r="E115" s="200"/>
      <c r="F115" s="200"/>
      <c r="G115" s="200"/>
      <c r="H115" s="200"/>
      <c r="I115" s="201"/>
    </row>
    <row r="116" spans="2:9" ht="25.5">
      <c r="B116" s="25" t="s">
        <v>203</v>
      </c>
      <c r="C116" s="26" t="s">
        <v>396</v>
      </c>
      <c r="D116" s="215" t="s">
        <v>881</v>
      </c>
      <c r="E116" s="216" t="s">
        <v>882</v>
      </c>
      <c r="F116" s="216" t="s">
        <v>882</v>
      </c>
      <c r="G116" s="216" t="s">
        <v>882</v>
      </c>
      <c r="H116" s="119">
        <v>0</v>
      </c>
      <c r="I116" s="119">
        <v>2025</v>
      </c>
    </row>
    <row r="117" spans="2:9" ht="20.25" customHeight="1">
      <c r="B117" s="25" t="s">
        <v>203</v>
      </c>
      <c r="C117" s="26" t="s">
        <v>397</v>
      </c>
      <c r="D117" s="119">
        <v>8</v>
      </c>
      <c r="E117" s="119">
        <v>5</v>
      </c>
      <c r="F117" s="119">
        <v>5</v>
      </c>
      <c r="G117" s="119">
        <v>5</v>
      </c>
      <c r="H117" s="119">
        <v>0</v>
      </c>
      <c r="I117" s="119">
        <v>2025</v>
      </c>
    </row>
    <row r="118" spans="2:9">
      <c r="B118" s="355" t="s">
        <v>19</v>
      </c>
      <c r="C118" s="355"/>
      <c r="D118" s="217">
        <v>574550</v>
      </c>
      <c r="E118" s="217">
        <v>1000000</v>
      </c>
      <c r="F118" s="217">
        <v>1000000</v>
      </c>
      <c r="G118" s="217">
        <v>1000000</v>
      </c>
      <c r="H118" s="87"/>
      <c r="I118" s="213"/>
    </row>
    <row r="119" spans="2:9">
      <c r="B119" s="84"/>
      <c r="C119" s="84"/>
      <c r="D119" s="85"/>
      <c r="E119" s="85"/>
      <c r="F119" s="86"/>
      <c r="G119" s="86"/>
      <c r="H119" s="86"/>
      <c r="I119" s="203"/>
    </row>
    <row r="120" spans="2:9">
      <c r="B120" s="21" t="s">
        <v>15</v>
      </c>
      <c r="C120" s="87" t="s">
        <v>398</v>
      </c>
      <c r="D120" s="306" t="s">
        <v>80</v>
      </c>
      <c r="E120" s="306" t="s">
        <v>81</v>
      </c>
      <c r="F120" s="342" t="s">
        <v>13</v>
      </c>
      <c r="G120" s="342" t="s">
        <v>16</v>
      </c>
      <c r="H120" s="342" t="s">
        <v>20</v>
      </c>
      <c r="I120" s="351" t="s">
        <v>170</v>
      </c>
    </row>
    <row r="121" spans="2:9" ht="29.25" customHeight="1">
      <c r="B121" s="21" t="s">
        <v>7</v>
      </c>
      <c r="C121" s="18" t="s">
        <v>399</v>
      </c>
      <c r="D121" s="348"/>
      <c r="E121" s="348"/>
      <c r="F121" s="342"/>
      <c r="G121" s="342"/>
      <c r="H121" s="342"/>
      <c r="I121" s="351"/>
    </row>
    <row r="122" spans="2:9" ht="25.5">
      <c r="B122" s="21" t="s">
        <v>17</v>
      </c>
      <c r="C122" s="18" t="s">
        <v>400</v>
      </c>
      <c r="D122" s="348"/>
      <c r="E122" s="348"/>
      <c r="F122" s="342"/>
      <c r="G122" s="342"/>
      <c r="H122" s="342"/>
      <c r="I122" s="351"/>
    </row>
    <row r="123" spans="2:9" ht="25.5">
      <c r="B123" s="21" t="s">
        <v>1109</v>
      </c>
      <c r="C123" s="18" t="s">
        <v>401</v>
      </c>
      <c r="D123" s="348"/>
      <c r="E123" s="348"/>
      <c r="F123" s="342"/>
      <c r="G123" s="342"/>
      <c r="H123" s="342"/>
      <c r="I123" s="351"/>
    </row>
    <row r="124" spans="2:9" ht="39.75" customHeight="1">
      <c r="B124" s="29" t="s">
        <v>201</v>
      </c>
      <c r="C124" s="22" t="s">
        <v>402</v>
      </c>
      <c r="D124" s="349"/>
      <c r="E124" s="349"/>
      <c r="F124" s="350"/>
      <c r="G124" s="350"/>
      <c r="H124" s="350"/>
      <c r="I124" s="352"/>
    </row>
    <row r="125" spans="2:9">
      <c r="B125" s="353" t="s">
        <v>18</v>
      </c>
      <c r="C125" s="354"/>
      <c r="D125" s="198"/>
      <c r="E125" s="198"/>
      <c r="F125" s="198"/>
      <c r="G125" s="198"/>
      <c r="H125" s="198"/>
      <c r="I125" s="199"/>
    </row>
    <row r="126" spans="2:9">
      <c r="B126" s="27" t="s">
        <v>172</v>
      </c>
      <c r="C126" s="28" t="s">
        <v>83</v>
      </c>
      <c r="D126" s="200"/>
      <c r="E126" s="200"/>
      <c r="F126" s="200"/>
      <c r="G126" s="200"/>
      <c r="H126" s="200"/>
      <c r="I126" s="201"/>
    </row>
    <row r="127" spans="2:9" ht="25.5">
      <c r="B127" s="25" t="s">
        <v>203</v>
      </c>
      <c r="C127" s="26" t="s">
        <v>403</v>
      </c>
      <c r="D127" s="116"/>
      <c r="E127" s="119">
        <v>130</v>
      </c>
      <c r="F127" s="119">
        <v>670</v>
      </c>
      <c r="G127" s="119"/>
      <c r="H127" s="119"/>
      <c r="I127" s="119">
        <v>2024</v>
      </c>
    </row>
    <row r="128" spans="2:9">
      <c r="B128" s="355" t="s">
        <v>19</v>
      </c>
      <c r="C128" s="355"/>
      <c r="D128" s="23"/>
      <c r="E128" s="109">
        <v>650000</v>
      </c>
      <c r="F128" s="109">
        <v>4020000</v>
      </c>
      <c r="G128" s="87"/>
      <c r="H128" s="87"/>
      <c r="I128" s="202"/>
    </row>
    <row r="129" spans="1:16381" s="2" customFormat="1" ht="16.5" customHeight="1">
      <c r="A129" s="195"/>
      <c r="B129" s="195"/>
      <c r="C129" s="195"/>
      <c r="D129" s="195"/>
      <c r="E129" s="195"/>
      <c r="F129" s="195"/>
      <c r="G129" s="195"/>
      <c r="H129" s="195"/>
      <c r="I129" s="196"/>
      <c r="J129" s="195"/>
      <c r="K129" s="195"/>
      <c r="L129" s="195"/>
      <c r="M129" s="195"/>
      <c r="N129" s="195"/>
      <c r="O129" s="195"/>
      <c r="P129" s="195"/>
      <c r="Q129" s="195"/>
      <c r="R129" s="195"/>
      <c r="S129" s="195"/>
      <c r="T129" s="195"/>
      <c r="U129" s="195"/>
      <c r="V129" s="195"/>
      <c r="W129" s="195"/>
      <c r="X129" s="195"/>
      <c r="Y129" s="195"/>
      <c r="Z129" s="195"/>
      <c r="AA129" s="195"/>
      <c r="AB129" s="195"/>
      <c r="AC129" s="195"/>
      <c r="AD129" s="195"/>
      <c r="AE129" s="195"/>
      <c r="AF129" s="195"/>
      <c r="AG129" s="195"/>
      <c r="AH129" s="195"/>
      <c r="AI129" s="195"/>
      <c r="AJ129" s="195"/>
      <c r="AK129" s="195"/>
      <c r="AL129" s="195"/>
      <c r="AM129" s="195"/>
      <c r="AN129" s="195"/>
      <c r="AO129" s="195"/>
      <c r="AP129" s="195"/>
      <c r="AQ129" s="195"/>
      <c r="AR129" s="195"/>
      <c r="AS129" s="195"/>
      <c r="AT129" s="195"/>
      <c r="AU129" s="195"/>
      <c r="AV129" s="195"/>
      <c r="AW129" s="195"/>
      <c r="AX129" s="195"/>
      <c r="AY129" s="195"/>
      <c r="AZ129" s="195"/>
      <c r="BA129" s="195"/>
      <c r="BB129" s="195"/>
      <c r="BC129" s="195"/>
      <c r="BD129" s="195"/>
      <c r="BE129" s="195"/>
      <c r="BF129" s="195"/>
      <c r="BG129" s="195"/>
      <c r="BH129" s="195"/>
      <c r="BI129" s="195"/>
      <c r="BJ129" s="195"/>
      <c r="BK129" s="195"/>
      <c r="BL129" s="195"/>
      <c r="BM129" s="195"/>
      <c r="BN129" s="195"/>
      <c r="BO129" s="195"/>
      <c r="BP129" s="195"/>
      <c r="BQ129" s="195"/>
      <c r="BR129" s="195"/>
      <c r="BS129" s="195"/>
      <c r="BT129" s="195"/>
      <c r="BU129" s="195"/>
      <c r="BV129" s="195"/>
      <c r="BW129" s="195"/>
      <c r="BX129" s="195"/>
      <c r="BY129" s="195"/>
      <c r="BZ129" s="195"/>
      <c r="CA129" s="195"/>
      <c r="CB129" s="195"/>
      <c r="CC129" s="195"/>
      <c r="CD129" s="195"/>
      <c r="CE129" s="195"/>
      <c r="CF129" s="195"/>
      <c r="CG129" s="195"/>
      <c r="CH129" s="195"/>
      <c r="CI129" s="195"/>
      <c r="CJ129" s="195"/>
      <c r="CK129" s="195"/>
      <c r="CL129" s="195"/>
      <c r="CM129" s="195"/>
      <c r="CN129" s="195"/>
      <c r="CO129" s="195"/>
      <c r="CP129" s="195"/>
      <c r="CQ129" s="195"/>
      <c r="CR129" s="195"/>
      <c r="CS129" s="195"/>
      <c r="CT129" s="195"/>
      <c r="CU129" s="195"/>
      <c r="CV129" s="195"/>
      <c r="CW129" s="195"/>
      <c r="CX129" s="195"/>
      <c r="CY129" s="195"/>
      <c r="CZ129" s="195"/>
      <c r="DA129" s="195"/>
      <c r="DB129" s="195"/>
      <c r="DC129" s="195"/>
      <c r="DD129" s="195"/>
      <c r="DE129" s="195"/>
      <c r="DF129" s="195"/>
      <c r="DG129" s="195"/>
      <c r="DH129" s="195"/>
      <c r="DI129" s="195"/>
      <c r="DJ129" s="195"/>
      <c r="DK129" s="195"/>
      <c r="DL129" s="195"/>
      <c r="DM129" s="195"/>
      <c r="DN129" s="195"/>
      <c r="DO129" s="195"/>
      <c r="DP129" s="195"/>
      <c r="DQ129" s="195"/>
      <c r="DR129" s="195"/>
      <c r="DS129" s="195"/>
      <c r="DT129" s="195"/>
      <c r="DU129" s="195"/>
      <c r="DV129" s="195"/>
      <c r="DW129" s="195"/>
      <c r="DX129" s="195"/>
      <c r="DY129" s="195"/>
      <c r="DZ129" s="195"/>
      <c r="EA129" s="195"/>
      <c r="EB129" s="195"/>
      <c r="EC129" s="195"/>
      <c r="ED129" s="195"/>
      <c r="EE129" s="195"/>
      <c r="EF129" s="195"/>
      <c r="EG129" s="195"/>
      <c r="EH129" s="195"/>
      <c r="EI129" s="195"/>
      <c r="EJ129" s="195"/>
      <c r="EK129" s="195"/>
      <c r="EL129" s="195"/>
      <c r="EM129" s="195"/>
      <c r="EN129" s="195"/>
      <c r="EO129" s="195"/>
      <c r="EP129" s="195"/>
      <c r="EQ129" s="195"/>
      <c r="ER129" s="195"/>
      <c r="ES129" s="195"/>
      <c r="ET129" s="195"/>
      <c r="EU129" s="195"/>
      <c r="EV129" s="195"/>
      <c r="EW129" s="195"/>
      <c r="EX129" s="195"/>
      <c r="EY129" s="195"/>
      <c r="EZ129" s="195"/>
      <c r="FA129" s="195"/>
      <c r="FB129" s="195"/>
      <c r="FC129" s="195"/>
      <c r="FD129" s="195"/>
      <c r="FE129" s="195"/>
      <c r="FF129" s="195"/>
      <c r="FG129" s="195"/>
      <c r="FH129" s="195"/>
      <c r="FI129" s="195"/>
      <c r="FJ129" s="195"/>
      <c r="FK129" s="195"/>
      <c r="FL129" s="195"/>
      <c r="FM129" s="195"/>
      <c r="FN129" s="195"/>
      <c r="FO129" s="195"/>
      <c r="FP129" s="195"/>
      <c r="FQ129" s="195"/>
      <c r="FR129" s="195"/>
      <c r="FS129" s="195"/>
      <c r="FT129" s="195"/>
      <c r="FU129" s="195"/>
      <c r="FV129" s="195"/>
      <c r="FW129" s="195"/>
      <c r="FX129" s="195"/>
      <c r="FY129" s="195"/>
      <c r="FZ129" s="195"/>
      <c r="GA129" s="195"/>
      <c r="GB129" s="195"/>
      <c r="GC129" s="195"/>
      <c r="GD129" s="195"/>
      <c r="GE129" s="195"/>
      <c r="GF129" s="195"/>
      <c r="GG129" s="195"/>
      <c r="GH129" s="195"/>
      <c r="GI129" s="195"/>
      <c r="GJ129" s="195"/>
      <c r="GK129" s="195"/>
      <c r="GL129" s="195"/>
      <c r="GM129" s="195"/>
      <c r="GN129" s="195"/>
      <c r="GO129" s="195"/>
      <c r="GP129" s="195"/>
      <c r="GQ129" s="195"/>
      <c r="GR129" s="195"/>
      <c r="GS129" s="195"/>
      <c r="GT129" s="195"/>
      <c r="GU129" s="195"/>
      <c r="GV129" s="195"/>
      <c r="GW129" s="195"/>
      <c r="GX129" s="195"/>
      <c r="GY129" s="195"/>
      <c r="GZ129" s="195"/>
      <c r="HA129" s="195"/>
      <c r="HB129" s="195"/>
      <c r="HC129" s="195"/>
      <c r="HD129" s="195"/>
      <c r="HE129" s="195"/>
      <c r="HF129" s="195"/>
      <c r="HG129" s="195"/>
      <c r="HH129" s="195"/>
      <c r="HI129" s="195"/>
      <c r="HJ129" s="195"/>
      <c r="HK129" s="195"/>
      <c r="HL129" s="195"/>
      <c r="HM129" s="195"/>
      <c r="HN129" s="195"/>
      <c r="HO129" s="195"/>
      <c r="HP129" s="195"/>
      <c r="HQ129" s="195"/>
      <c r="HR129" s="195"/>
      <c r="HS129" s="195"/>
      <c r="HT129" s="195"/>
      <c r="HU129" s="195"/>
      <c r="HV129" s="195"/>
      <c r="HW129" s="195"/>
      <c r="HX129" s="195"/>
      <c r="HY129" s="195"/>
      <c r="HZ129" s="195"/>
      <c r="IA129" s="195"/>
      <c r="IB129" s="195"/>
      <c r="IC129" s="195"/>
      <c r="ID129" s="195"/>
      <c r="IE129" s="195"/>
      <c r="IF129" s="195"/>
      <c r="IG129" s="195"/>
      <c r="IH129" s="195"/>
      <c r="II129" s="195"/>
      <c r="IJ129" s="195"/>
      <c r="IK129" s="195"/>
      <c r="IL129" s="195"/>
      <c r="IM129" s="195"/>
      <c r="IN129" s="195"/>
      <c r="IO129" s="195"/>
      <c r="IP129" s="195"/>
      <c r="IQ129" s="195"/>
      <c r="IR129" s="195"/>
      <c r="IS129" s="195"/>
      <c r="IT129" s="195"/>
      <c r="IU129" s="195"/>
      <c r="IV129" s="195"/>
      <c r="IW129" s="195"/>
      <c r="IX129" s="195"/>
      <c r="IY129" s="195"/>
      <c r="IZ129" s="195"/>
      <c r="JA129" s="195"/>
      <c r="JB129" s="195"/>
      <c r="JC129" s="195"/>
      <c r="JD129" s="195"/>
      <c r="JE129" s="195"/>
      <c r="JF129" s="195"/>
      <c r="JG129" s="195"/>
      <c r="JH129" s="195"/>
      <c r="JI129" s="195"/>
      <c r="JJ129" s="195"/>
      <c r="JK129" s="195"/>
      <c r="JL129" s="195"/>
      <c r="JM129" s="195"/>
      <c r="JN129" s="195"/>
      <c r="JO129" s="195"/>
      <c r="JP129" s="195"/>
      <c r="JQ129" s="195"/>
      <c r="JR129" s="195"/>
      <c r="JS129" s="195"/>
      <c r="JT129" s="195"/>
      <c r="JU129" s="195"/>
      <c r="JV129" s="195"/>
      <c r="JW129" s="195"/>
      <c r="JX129" s="195"/>
      <c r="JY129" s="195"/>
      <c r="JZ129" s="195"/>
      <c r="KA129" s="195"/>
      <c r="KB129" s="195"/>
      <c r="KC129" s="195"/>
      <c r="KD129" s="195"/>
      <c r="KE129" s="195"/>
      <c r="KF129" s="195"/>
      <c r="KG129" s="195"/>
      <c r="KH129" s="195"/>
      <c r="KI129" s="195"/>
      <c r="KJ129" s="195"/>
      <c r="KK129" s="195"/>
      <c r="KL129" s="195"/>
      <c r="KM129" s="195"/>
      <c r="KN129" s="195"/>
      <c r="KO129" s="195"/>
      <c r="KP129" s="195"/>
      <c r="KQ129" s="195"/>
      <c r="KR129" s="195"/>
      <c r="KS129" s="195"/>
      <c r="KT129" s="195"/>
      <c r="KU129" s="195"/>
      <c r="KV129" s="195"/>
      <c r="KW129" s="195"/>
      <c r="KX129" s="195"/>
      <c r="KY129" s="195"/>
      <c r="KZ129" s="195"/>
      <c r="LA129" s="195"/>
      <c r="LB129" s="195"/>
      <c r="LC129" s="195"/>
      <c r="LD129" s="195"/>
      <c r="LE129" s="195"/>
      <c r="LF129" s="195"/>
      <c r="LG129" s="195"/>
      <c r="LH129" s="195"/>
      <c r="LI129" s="195"/>
      <c r="LJ129" s="195"/>
      <c r="LK129" s="195"/>
      <c r="LL129" s="195"/>
      <c r="LM129" s="195"/>
      <c r="LN129" s="195"/>
      <c r="LO129" s="195"/>
      <c r="LP129" s="195"/>
      <c r="LQ129" s="195"/>
      <c r="LR129" s="195"/>
      <c r="LS129" s="195"/>
      <c r="LT129" s="195"/>
      <c r="LU129" s="195"/>
      <c r="LV129" s="195"/>
      <c r="LW129" s="195"/>
      <c r="LX129" s="195"/>
      <c r="LY129" s="195"/>
      <c r="LZ129" s="195"/>
      <c r="MA129" s="195"/>
      <c r="MB129" s="195"/>
      <c r="MC129" s="195"/>
      <c r="MD129" s="195"/>
      <c r="ME129" s="195"/>
      <c r="MF129" s="195"/>
      <c r="MG129" s="195"/>
      <c r="MH129" s="195"/>
      <c r="MI129" s="195"/>
      <c r="MJ129" s="195"/>
      <c r="MK129" s="195"/>
      <c r="ML129" s="195"/>
      <c r="MM129" s="195"/>
      <c r="MN129" s="195"/>
      <c r="MO129" s="195"/>
      <c r="MP129" s="195"/>
      <c r="MQ129" s="195"/>
      <c r="MR129" s="195"/>
      <c r="MS129" s="195"/>
      <c r="MT129" s="195"/>
      <c r="MU129" s="195"/>
      <c r="MV129" s="195"/>
      <c r="MW129" s="195"/>
      <c r="MX129" s="195"/>
      <c r="MY129" s="195"/>
      <c r="MZ129" s="195"/>
      <c r="NA129" s="195"/>
      <c r="NB129" s="195"/>
      <c r="NC129" s="195"/>
      <c r="ND129" s="195"/>
      <c r="NE129" s="195"/>
      <c r="NF129" s="195"/>
      <c r="NG129" s="195"/>
      <c r="NH129" s="195"/>
      <c r="NI129" s="195"/>
      <c r="NJ129" s="195"/>
      <c r="NK129" s="195"/>
      <c r="NL129" s="195"/>
      <c r="NM129" s="195"/>
      <c r="NN129" s="195"/>
      <c r="NO129" s="195"/>
      <c r="NP129" s="195"/>
      <c r="NQ129" s="195"/>
      <c r="NR129" s="195"/>
      <c r="NS129" s="195"/>
      <c r="NT129" s="195"/>
      <c r="NU129" s="195"/>
      <c r="NV129" s="195"/>
      <c r="NW129" s="195"/>
      <c r="NX129" s="195"/>
      <c r="NY129" s="195"/>
      <c r="NZ129" s="195"/>
      <c r="OA129" s="195"/>
      <c r="OB129" s="195"/>
      <c r="OC129" s="195"/>
      <c r="OD129" s="195"/>
      <c r="OE129" s="195"/>
      <c r="OF129" s="195"/>
      <c r="OG129" s="195"/>
      <c r="OH129" s="195"/>
      <c r="OI129" s="195"/>
      <c r="OJ129" s="195"/>
      <c r="OK129" s="195"/>
      <c r="OL129" s="195"/>
      <c r="OM129" s="195"/>
      <c r="ON129" s="195"/>
      <c r="OO129" s="195"/>
      <c r="OP129" s="195"/>
      <c r="OQ129" s="195"/>
      <c r="OR129" s="195"/>
      <c r="OS129" s="195"/>
      <c r="OT129" s="195"/>
      <c r="OU129" s="195"/>
      <c r="OV129" s="195"/>
      <c r="OW129" s="195"/>
      <c r="OX129" s="195"/>
      <c r="OY129" s="195"/>
      <c r="OZ129" s="195"/>
      <c r="PA129" s="195"/>
      <c r="PB129" s="195"/>
      <c r="PC129" s="195"/>
      <c r="PD129" s="195"/>
      <c r="PE129" s="195"/>
      <c r="PF129" s="195"/>
      <c r="PG129" s="195"/>
      <c r="PH129" s="195"/>
      <c r="PI129" s="195"/>
      <c r="PJ129" s="195"/>
      <c r="PK129" s="195"/>
      <c r="PL129" s="195"/>
      <c r="PM129" s="195"/>
      <c r="PN129" s="195"/>
      <c r="PO129" s="195"/>
      <c r="PP129" s="195"/>
      <c r="PQ129" s="195"/>
      <c r="PR129" s="195"/>
      <c r="PS129" s="195"/>
      <c r="PT129" s="195"/>
      <c r="PU129" s="195"/>
      <c r="PV129" s="195"/>
      <c r="PW129" s="195"/>
      <c r="PX129" s="195"/>
      <c r="PY129" s="195"/>
      <c r="PZ129" s="195"/>
      <c r="QA129" s="195"/>
      <c r="QB129" s="195"/>
      <c r="QC129" s="195"/>
      <c r="QD129" s="195"/>
      <c r="QE129" s="195"/>
      <c r="QF129" s="195"/>
      <c r="QG129" s="195"/>
      <c r="QH129" s="195"/>
      <c r="QI129" s="195"/>
      <c r="QJ129" s="195"/>
      <c r="QK129" s="195"/>
      <c r="QL129" s="195"/>
      <c r="QM129" s="195"/>
      <c r="QN129" s="195"/>
      <c r="QO129" s="195"/>
      <c r="QP129" s="195"/>
      <c r="QQ129" s="195"/>
      <c r="QR129" s="195"/>
      <c r="QS129" s="195"/>
      <c r="QT129" s="195"/>
      <c r="QU129" s="195"/>
      <c r="QV129" s="195"/>
      <c r="QW129" s="195"/>
      <c r="QX129" s="195"/>
      <c r="QY129" s="195"/>
      <c r="QZ129" s="195"/>
      <c r="RA129" s="195"/>
      <c r="RB129" s="195"/>
      <c r="RC129" s="195"/>
      <c r="RD129" s="195"/>
      <c r="RE129" s="195"/>
      <c r="RF129" s="195"/>
      <c r="RG129" s="195"/>
      <c r="RH129" s="195"/>
      <c r="RI129" s="195"/>
      <c r="RJ129" s="195"/>
      <c r="RK129" s="195"/>
      <c r="RL129" s="195"/>
      <c r="RM129" s="195"/>
      <c r="RN129" s="195"/>
      <c r="RO129" s="195"/>
      <c r="RP129" s="195"/>
      <c r="RQ129" s="195"/>
      <c r="RR129" s="195"/>
      <c r="RS129" s="195"/>
      <c r="RT129" s="195"/>
      <c r="RU129" s="195"/>
      <c r="RV129" s="195"/>
      <c r="RW129" s="195"/>
      <c r="RX129" s="195"/>
      <c r="RY129" s="195"/>
      <c r="RZ129" s="195"/>
      <c r="SA129" s="195"/>
      <c r="SB129" s="195"/>
      <c r="SC129" s="195"/>
      <c r="SD129" s="195"/>
      <c r="SE129" s="195"/>
      <c r="SF129" s="195"/>
      <c r="SG129" s="195"/>
      <c r="SH129" s="195"/>
      <c r="SI129" s="195"/>
      <c r="SJ129" s="195"/>
      <c r="SK129" s="195"/>
      <c r="SL129" s="195"/>
      <c r="SM129" s="195"/>
      <c r="SN129" s="195"/>
      <c r="SO129" s="195"/>
      <c r="SP129" s="195"/>
      <c r="SQ129" s="195"/>
      <c r="SR129" s="195"/>
      <c r="SS129" s="195"/>
      <c r="ST129" s="195"/>
      <c r="SU129" s="195"/>
      <c r="SV129" s="195"/>
      <c r="SW129" s="195"/>
      <c r="SX129" s="195"/>
      <c r="SY129" s="195"/>
      <c r="SZ129" s="195"/>
      <c r="TA129" s="195"/>
      <c r="TB129" s="195"/>
      <c r="TC129" s="195"/>
      <c r="TD129" s="195"/>
      <c r="TE129" s="195"/>
      <c r="TF129" s="195"/>
      <c r="TG129" s="195"/>
      <c r="TH129" s="195"/>
      <c r="TI129" s="195"/>
      <c r="TJ129" s="195"/>
      <c r="TK129" s="195"/>
      <c r="TL129" s="195"/>
      <c r="TM129" s="195"/>
      <c r="TN129" s="195"/>
      <c r="TO129" s="195"/>
      <c r="TP129" s="195"/>
      <c r="TQ129" s="195"/>
      <c r="TR129" s="195"/>
      <c r="TS129" s="195"/>
      <c r="TT129" s="195"/>
      <c r="TU129" s="195"/>
      <c r="TV129" s="195"/>
      <c r="TW129" s="195"/>
      <c r="TX129" s="195"/>
      <c r="TY129" s="195"/>
      <c r="TZ129" s="195"/>
      <c r="UA129" s="195"/>
      <c r="UB129" s="195"/>
      <c r="UC129" s="195"/>
      <c r="UD129" s="195"/>
      <c r="UE129" s="195"/>
      <c r="UF129" s="195"/>
      <c r="UG129" s="195"/>
      <c r="UH129" s="195"/>
      <c r="UI129" s="195"/>
      <c r="UJ129" s="195"/>
      <c r="UK129" s="195"/>
      <c r="UL129" s="195"/>
      <c r="UM129" s="195"/>
      <c r="UN129" s="195"/>
      <c r="UO129" s="195"/>
      <c r="UP129" s="195"/>
      <c r="UQ129" s="195"/>
      <c r="UR129" s="195"/>
      <c r="US129" s="195"/>
      <c r="UT129" s="195"/>
      <c r="UU129" s="195"/>
      <c r="UV129" s="195"/>
      <c r="UW129" s="195"/>
      <c r="UX129" s="195"/>
      <c r="UY129" s="195"/>
      <c r="UZ129" s="195"/>
      <c r="VA129" s="195"/>
      <c r="VB129" s="195"/>
      <c r="VC129" s="195"/>
      <c r="VD129" s="195"/>
      <c r="VE129" s="195"/>
      <c r="VF129" s="195"/>
      <c r="VG129" s="195"/>
      <c r="VH129" s="195"/>
      <c r="VI129" s="195"/>
      <c r="VJ129" s="195"/>
      <c r="VK129" s="195"/>
      <c r="VL129" s="195"/>
      <c r="VM129" s="195"/>
      <c r="VN129" s="195"/>
      <c r="VO129" s="195"/>
      <c r="VP129" s="195"/>
      <c r="VQ129" s="195"/>
      <c r="VR129" s="195"/>
      <c r="VS129" s="195"/>
      <c r="VT129" s="195"/>
      <c r="VU129" s="195"/>
      <c r="VV129" s="195"/>
      <c r="VW129" s="195"/>
      <c r="VX129" s="195"/>
      <c r="VY129" s="195"/>
      <c r="VZ129" s="195"/>
      <c r="WA129" s="195"/>
      <c r="WB129" s="195"/>
      <c r="WC129" s="195"/>
      <c r="WD129" s="195"/>
      <c r="WE129" s="195"/>
      <c r="WF129" s="195"/>
      <c r="WG129" s="195"/>
      <c r="WH129" s="195"/>
      <c r="WI129" s="195"/>
      <c r="WJ129" s="195"/>
      <c r="WK129" s="195"/>
      <c r="WL129" s="195"/>
      <c r="WM129" s="195"/>
      <c r="WN129" s="195"/>
      <c r="WO129" s="195"/>
      <c r="WP129" s="195"/>
      <c r="WQ129" s="195"/>
      <c r="WR129" s="195"/>
      <c r="WS129" s="195"/>
      <c r="WT129" s="195"/>
      <c r="WU129" s="195"/>
      <c r="WV129" s="195"/>
      <c r="WW129" s="195"/>
      <c r="WX129" s="195"/>
      <c r="WY129" s="195"/>
      <c r="WZ129" s="195"/>
      <c r="XA129" s="195"/>
      <c r="XB129" s="195"/>
      <c r="XC129" s="195"/>
      <c r="XD129" s="195"/>
      <c r="XE129" s="195"/>
      <c r="XF129" s="195"/>
      <c r="XG129" s="195"/>
      <c r="XH129" s="195"/>
      <c r="XI129" s="195"/>
      <c r="XJ129" s="195"/>
      <c r="XK129" s="195"/>
      <c r="XL129" s="195"/>
      <c r="XM129" s="195"/>
      <c r="XN129" s="195"/>
      <c r="XO129" s="195"/>
      <c r="XP129" s="195"/>
      <c r="XQ129" s="195"/>
      <c r="XR129" s="195"/>
      <c r="XS129" s="195"/>
      <c r="XT129" s="195"/>
      <c r="XU129" s="195"/>
      <c r="XV129" s="195"/>
      <c r="XW129" s="195"/>
      <c r="XX129" s="195"/>
      <c r="XY129" s="195"/>
      <c r="XZ129" s="195"/>
      <c r="YA129" s="195"/>
      <c r="YB129" s="195"/>
      <c r="YC129" s="195"/>
      <c r="YD129" s="195"/>
      <c r="YE129" s="195"/>
      <c r="YF129" s="195"/>
      <c r="YG129" s="195"/>
      <c r="YH129" s="195"/>
      <c r="YI129" s="195"/>
      <c r="YJ129" s="195"/>
      <c r="YK129" s="195"/>
      <c r="YL129" s="195"/>
      <c r="YM129" s="195"/>
      <c r="YN129" s="195"/>
      <c r="YO129" s="195"/>
      <c r="YP129" s="195"/>
      <c r="YQ129" s="195"/>
      <c r="YR129" s="195"/>
      <c r="YS129" s="195"/>
      <c r="YT129" s="195"/>
      <c r="YU129" s="195"/>
      <c r="YV129" s="195"/>
      <c r="YW129" s="195"/>
      <c r="YX129" s="195"/>
      <c r="YY129" s="195"/>
      <c r="YZ129" s="195"/>
      <c r="ZA129" s="195"/>
      <c r="ZB129" s="195"/>
      <c r="ZC129" s="195"/>
      <c r="ZD129" s="195"/>
      <c r="ZE129" s="195"/>
      <c r="ZF129" s="195"/>
      <c r="ZG129" s="195"/>
      <c r="ZH129" s="195"/>
      <c r="ZI129" s="195"/>
      <c r="ZJ129" s="195"/>
      <c r="ZK129" s="195"/>
      <c r="ZL129" s="195"/>
      <c r="ZM129" s="195"/>
      <c r="ZN129" s="195"/>
      <c r="ZO129" s="195"/>
      <c r="ZP129" s="195"/>
      <c r="ZQ129" s="195"/>
      <c r="ZR129" s="195"/>
      <c r="ZS129" s="195"/>
      <c r="ZT129" s="195"/>
      <c r="ZU129" s="195"/>
      <c r="ZV129" s="195"/>
      <c r="ZW129" s="195"/>
      <c r="ZX129" s="195"/>
      <c r="ZY129" s="195"/>
      <c r="ZZ129" s="195"/>
      <c r="AAA129" s="195"/>
      <c r="AAB129" s="195"/>
      <c r="AAC129" s="195"/>
      <c r="AAD129" s="195"/>
      <c r="AAE129" s="195"/>
      <c r="AAF129" s="195"/>
      <c r="AAG129" s="195"/>
      <c r="AAH129" s="195"/>
      <c r="AAI129" s="195"/>
      <c r="AAJ129" s="195"/>
      <c r="AAK129" s="195"/>
      <c r="AAL129" s="195"/>
      <c r="AAM129" s="195"/>
      <c r="AAN129" s="195"/>
      <c r="AAO129" s="195"/>
      <c r="AAP129" s="195"/>
      <c r="AAQ129" s="195"/>
      <c r="AAR129" s="195"/>
      <c r="AAS129" s="195"/>
      <c r="AAT129" s="195"/>
      <c r="AAU129" s="195"/>
      <c r="AAV129" s="195"/>
      <c r="AAW129" s="195"/>
      <c r="AAX129" s="195"/>
      <c r="AAY129" s="195"/>
      <c r="AAZ129" s="195"/>
      <c r="ABA129" s="195"/>
      <c r="ABB129" s="195"/>
      <c r="ABC129" s="195"/>
      <c r="ABD129" s="195"/>
      <c r="ABE129" s="195"/>
      <c r="ABF129" s="195"/>
      <c r="ABG129" s="195"/>
      <c r="ABH129" s="195"/>
      <c r="ABI129" s="195"/>
      <c r="ABJ129" s="195"/>
      <c r="ABK129" s="195"/>
      <c r="ABL129" s="195"/>
      <c r="ABM129" s="195"/>
      <c r="ABN129" s="195"/>
      <c r="ABO129" s="195"/>
      <c r="ABP129" s="195"/>
      <c r="ABQ129" s="195"/>
      <c r="ABR129" s="195"/>
      <c r="ABS129" s="195"/>
      <c r="ABT129" s="195"/>
      <c r="ABU129" s="195"/>
      <c r="ABV129" s="195"/>
      <c r="ABW129" s="195"/>
      <c r="ABX129" s="195"/>
      <c r="ABY129" s="195"/>
      <c r="ABZ129" s="195"/>
      <c r="ACA129" s="195"/>
      <c r="ACB129" s="195"/>
      <c r="ACC129" s="195"/>
      <c r="ACD129" s="195"/>
      <c r="ACE129" s="195"/>
      <c r="ACF129" s="195"/>
      <c r="ACG129" s="195"/>
      <c r="ACH129" s="195"/>
      <c r="ACI129" s="195"/>
      <c r="ACJ129" s="195"/>
      <c r="ACK129" s="195"/>
      <c r="ACL129" s="195"/>
      <c r="ACM129" s="195"/>
      <c r="ACN129" s="195"/>
      <c r="ACO129" s="195"/>
      <c r="ACP129" s="195"/>
      <c r="ACQ129" s="195"/>
      <c r="ACR129" s="195"/>
      <c r="ACS129" s="195"/>
      <c r="ACT129" s="195"/>
      <c r="ACU129" s="195"/>
      <c r="ACV129" s="195"/>
      <c r="ACW129" s="195"/>
      <c r="ACX129" s="195"/>
      <c r="ACY129" s="195"/>
      <c r="ACZ129" s="195"/>
      <c r="ADA129" s="195"/>
      <c r="ADB129" s="195"/>
      <c r="ADC129" s="195"/>
      <c r="ADD129" s="195"/>
      <c r="ADE129" s="195"/>
      <c r="ADF129" s="195"/>
      <c r="ADG129" s="195"/>
      <c r="ADH129" s="195"/>
      <c r="ADI129" s="195"/>
      <c r="ADJ129" s="195"/>
      <c r="ADK129" s="195"/>
      <c r="ADL129" s="195"/>
      <c r="ADM129" s="195"/>
      <c r="ADN129" s="195"/>
      <c r="ADO129" s="195"/>
      <c r="ADP129" s="195"/>
      <c r="ADQ129" s="195"/>
      <c r="ADR129" s="195"/>
      <c r="ADS129" s="195"/>
      <c r="ADT129" s="195"/>
      <c r="ADU129" s="195"/>
      <c r="ADV129" s="195"/>
      <c r="ADW129" s="195"/>
      <c r="ADX129" s="195"/>
      <c r="ADY129" s="195"/>
      <c r="ADZ129" s="195"/>
      <c r="AEA129" s="195"/>
      <c r="AEB129" s="195"/>
      <c r="AEC129" s="195"/>
      <c r="AED129" s="195"/>
      <c r="AEE129" s="195"/>
      <c r="AEF129" s="195"/>
      <c r="AEG129" s="195"/>
      <c r="AEH129" s="195"/>
      <c r="AEI129" s="195"/>
      <c r="AEJ129" s="195"/>
      <c r="AEK129" s="195"/>
      <c r="AEL129" s="195"/>
      <c r="AEM129" s="195"/>
      <c r="AEN129" s="195"/>
      <c r="AEO129" s="195"/>
      <c r="AEP129" s="195"/>
      <c r="AEQ129" s="195"/>
      <c r="AER129" s="195"/>
      <c r="AES129" s="195"/>
      <c r="AET129" s="195"/>
      <c r="AEU129" s="195"/>
      <c r="AEV129" s="195"/>
      <c r="AEW129" s="195"/>
      <c r="AEX129" s="195"/>
      <c r="AEY129" s="195"/>
      <c r="AEZ129" s="195"/>
      <c r="AFA129" s="195"/>
      <c r="AFB129" s="195"/>
      <c r="AFC129" s="195"/>
      <c r="AFD129" s="195"/>
      <c r="AFE129" s="195"/>
      <c r="AFF129" s="195"/>
      <c r="AFG129" s="195"/>
      <c r="AFH129" s="195"/>
      <c r="AFI129" s="195"/>
      <c r="AFJ129" s="195"/>
      <c r="AFK129" s="195"/>
      <c r="AFL129" s="195"/>
      <c r="AFM129" s="195"/>
      <c r="AFN129" s="195"/>
      <c r="AFO129" s="195"/>
      <c r="AFP129" s="195"/>
      <c r="AFQ129" s="195"/>
      <c r="AFR129" s="195"/>
      <c r="AFS129" s="195"/>
      <c r="AFT129" s="195"/>
      <c r="AFU129" s="195"/>
      <c r="AFV129" s="195"/>
      <c r="AFW129" s="195"/>
      <c r="AFX129" s="195"/>
      <c r="AFY129" s="195"/>
      <c r="AFZ129" s="195"/>
      <c r="AGA129" s="195"/>
      <c r="AGB129" s="195"/>
      <c r="AGC129" s="195"/>
      <c r="AGD129" s="195"/>
      <c r="AGE129" s="195"/>
      <c r="AGF129" s="195"/>
      <c r="AGG129" s="195"/>
      <c r="AGH129" s="195"/>
      <c r="AGI129" s="195"/>
      <c r="AGJ129" s="195"/>
      <c r="AGK129" s="195"/>
      <c r="AGL129" s="195"/>
      <c r="AGM129" s="195"/>
      <c r="AGN129" s="195"/>
      <c r="AGO129" s="195"/>
      <c r="AGP129" s="195"/>
      <c r="AGQ129" s="195"/>
      <c r="AGR129" s="195"/>
      <c r="AGS129" s="195"/>
      <c r="AGT129" s="195"/>
      <c r="AGU129" s="195"/>
      <c r="AGV129" s="195"/>
      <c r="AGW129" s="195"/>
      <c r="AGX129" s="195"/>
      <c r="AGY129" s="195"/>
      <c r="AGZ129" s="195"/>
      <c r="AHA129" s="195"/>
      <c r="AHB129" s="195"/>
      <c r="AHC129" s="195"/>
      <c r="AHD129" s="195"/>
      <c r="AHE129" s="195"/>
      <c r="AHF129" s="195"/>
      <c r="AHG129" s="195"/>
      <c r="AHH129" s="195"/>
      <c r="AHI129" s="195"/>
      <c r="AHJ129" s="195"/>
      <c r="AHK129" s="195"/>
      <c r="AHL129" s="195"/>
      <c r="AHM129" s="195"/>
      <c r="AHN129" s="195"/>
      <c r="AHO129" s="195"/>
      <c r="AHP129" s="195"/>
      <c r="AHQ129" s="195"/>
      <c r="AHR129" s="195"/>
      <c r="AHS129" s="195"/>
      <c r="AHT129" s="195"/>
      <c r="AHU129" s="195"/>
      <c r="AHV129" s="195"/>
      <c r="AHW129" s="195"/>
      <c r="AHX129" s="195"/>
      <c r="AHY129" s="195"/>
      <c r="AHZ129" s="195"/>
      <c r="AIA129" s="195"/>
      <c r="AIB129" s="195"/>
      <c r="AIC129" s="195"/>
      <c r="AID129" s="195"/>
      <c r="AIE129" s="195"/>
      <c r="AIF129" s="195"/>
      <c r="AIG129" s="195"/>
      <c r="AIH129" s="195"/>
      <c r="AII129" s="195"/>
      <c r="AIJ129" s="195"/>
      <c r="AIK129" s="195"/>
      <c r="AIL129" s="195"/>
      <c r="AIM129" s="195"/>
      <c r="AIN129" s="195"/>
      <c r="AIO129" s="195"/>
      <c r="AIP129" s="195"/>
      <c r="AIQ129" s="195"/>
      <c r="AIR129" s="195"/>
      <c r="AIS129" s="195"/>
      <c r="AIT129" s="195"/>
      <c r="AIU129" s="195"/>
      <c r="AIV129" s="195"/>
      <c r="AIW129" s="195"/>
      <c r="AIX129" s="195"/>
      <c r="AIY129" s="195"/>
      <c r="AIZ129" s="195"/>
      <c r="AJA129" s="195"/>
      <c r="AJB129" s="195"/>
      <c r="AJC129" s="195"/>
      <c r="AJD129" s="195"/>
      <c r="AJE129" s="195"/>
      <c r="AJF129" s="195"/>
      <c r="AJG129" s="195"/>
      <c r="AJH129" s="195"/>
      <c r="AJI129" s="195"/>
      <c r="AJJ129" s="195"/>
      <c r="AJK129" s="195"/>
      <c r="AJL129" s="195"/>
      <c r="AJM129" s="195"/>
      <c r="AJN129" s="195"/>
      <c r="AJO129" s="195"/>
      <c r="AJP129" s="195"/>
      <c r="AJQ129" s="195"/>
      <c r="AJR129" s="195"/>
      <c r="AJS129" s="195"/>
      <c r="AJT129" s="195"/>
      <c r="AJU129" s="195"/>
      <c r="AJV129" s="195"/>
      <c r="AJW129" s="195"/>
      <c r="AJX129" s="195"/>
      <c r="AJY129" s="195"/>
      <c r="AJZ129" s="195"/>
      <c r="AKA129" s="195"/>
      <c r="AKB129" s="195"/>
      <c r="AKC129" s="195"/>
      <c r="AKD129" s="195"/>
      <c r="AKE129" s="195"/>
      <c r="AKF129" s="195"/>
      <c r="AKG129" s="195"/>
      <c r="AKH129" s="195"/>
      <c r="AKI129" s="195"/>
      <c r="AKJ129" s="195"/>
      <c r="AKK129" s="195"/>
      <c r="AKL129" s="195"/>
      <c r="AKM129" s="195"/>
      <c r="AKN129" s="195"/>
      <c r="AKO129" s="195"/>
      <c r="AKP129" s="195"/>
      <c r="AKQ129" s="195"/>
      <c r="AKR129" s="195"/>
      <c r="AKS129" s="195"/>
      <c r="AKT129" s="195"/>
      <c r="AKU129" s="195"/>
      <c r="AKV129" s="195"/>
      <c r="AKW129" s="195"/>
      <c r="AKX129" s="195"/>
      <c r="AKY129" s="195"/>
      <c r="AKZ129" s="195"/>
      <c r="ALA129" s="195"/>
      <c r="ALB129" s="195"/>
      <c r="ALC129" s="195"/>
      <c r="ALD129" s="195"/>
      <c r="ALE129" s="195"/>
      <c r="ALF129" s="195"/>
      <c r="ALG129" s="195"/>
      <c r="ALH129" s="195"/>
      <c r="ALI129" s="195"/>
      <c r="ALJ129" s="195"/>
      <c r="ALK129" s="195"/>
      <c r="ALL129" s="195"/>
      <c r="ALM129" s="195"/>
      <c r="ALN129" s="195"/>
      <c r="ALO129" s="195"/>
      <c r="ALP129" s="195"/>
      <c r="ALQ129" s="195"/>
      <c r="ALR129" s="195"/>
      <c r="ALS129" s="195"/>
      <c r="ALT129" s="195"/>
      <c r="ALU129" s="195"/>
      <c r="ALV129" s="195"/>
      <c r="ALW129" s="195"/>
      <c r="ALX129" s="195"/>
      <c r="ALY129" s="195"/>
      <c r="ALZ129" s="195"/>
      <c r="AMA129" s="195"/>
      <c r="AMB129" s="195"/>
      <c r="AMC129" s="195"/>
      <c r="AMD129" s="195"/>
      <c r="AME129" s="195"/>
      <c r="AMF129" s="195"/>
      <c r="AMG129" s="195"/>
      <c r="AMH129" s="195"/>
      <c r="AMI129" s="195"/>
      <c r="AMJ129" s="195"/>
      <c r="AMK129" s="195"/>
      <c r="AML129" s="195"/>
      <c r="AMM129" s="195"/>
      <c r="AMN129" s="195"/>
      <c r="AMO129" s="195"/>
      <c r="AMP129" s="195"/>
      <c r="AMQ129" s="195"/>
      <c r="AMR129" s="195"/>
      <c r="AMS129" s="195"/>
      <c r="AMT129" s="195"/>
      <c r="AMU129" s="195"/>
      <c r="AMV129" s="195"/>
      <c r="AMW129" s="195"/>
      <c r="AMX129" s="195"/>
      <c r="AMY129" s="195"/>
      <c r="AMZ129" s="195"/>
      <c r="ANA129" s="195"/>
      <c r="ANB129" s="195"/>
      <c r="ANC129" s="195"/>
      <c r="AND129" s="195"/>
      <c r="ANE129" s="195"/>
      <c r="ANF129" s="195"/>
      <c r="ANG129" s="195"/>
      <c r="ANH129" s="195"/>
      <c r="ANI129" s="195"/>
      <c r="ANJ129" s="195"/>
      <c r="ANK129" s="195"/>
      <c r="ANL129" s="195"/>
      <c r="ANM129" s="195"/>
      <c r="ANN129" s="195"/>
      <c r="ANO129" s="195"/>
      <c r="ANP129" s="195"/>
      <c r="ANQ129" s="195"/>
      <c r="ANR129" s="195"/>
      <c r="ANS129" s="195"/>
      <c r="ANT129" s="195"/>
      <c r="ANU129" s="195"/>
      <c r="ANV129" s="195"/>
      <c r="ANW129" s="195"/>
      <c r="ANX129" s="195"/>
      <c r="ANY129" s="195"/>
      <c r="ANZ129" s="195"/>
      <c r="AOA129" s="195"/>
      <c r="AOB129" s="195"/>
      <c r="AOC129" s="195"/>
      <c r="AOD129" s="195"/>
      <c r="AOE129" s="195"/>
      <c r="AOF129" s="195"/>
      <c r="AOG129" s="195"/>
      <c r="AOH129" s="195"/>
      <c r="AOI129" s="195"/>
      <c r="AOJ129" s="195"/>
      <c r="AOK129" s="195"/>
      <c r="AOL129" s="195"/>
      <c r="AOM129" s="195"/>
      <c r="AON129" s="195"/>
      <c r="AOO129" s="195"/>
      <c r="AOP129" s="195"/>
      <c r="AOQ129" s="195"/>
      <c r="AOR129" s="195"/>
      <c r="AOS129" s="195"/>
      <c r="AOT129" s="195"/>
      <c r="AOU129" s="195"/>
      <c r="AOV129" s="195"/>
      <c r="AOW129" s="195"/>
      <c r="AOX129" s="195"/>
      <c r="AOY129" s="195"/>
      <c r="AOZ129" s="195"/>
      <c r="APA129" s="195"/>
      <c r="APB129" s="195"/>
      <c r="APC129" s="195"/>
      <c r="APD129" s="195"/>
      <c r="APE129" s="195"/>
      <c r="APF129" s="195"/>
      <c r="APG129" s="195"/>
      <c r="APH129" s="195"/>
      <c r="API129" s="195"/>
      <c r="APJ129" s="195"/>
      <c r="APK129" s="195"/>
      <c r="APL129" s="195"/>
      <c r="APM129" s="195"/>
      <c r="APN129" s="195"/>
      <c r="APO129" s="195"/>
      <c r="APP129" s="195"/>
      <c r="APQ129" s="195"/>
      <c r="APR129" s="195"/>
      <c r="APS129" s="195"/>
      <c r="APT129" s="195"/>
      <c r="APU129" s="195"/>
      <c r="APV129" s="195"/>
      <c r="APW129" s="195"/>
      <c r="APX129" s="195"/>
      <c r="APY129" s="195"/>
      <c r="APZ129" s="195"/>
      <c r="AQA129" s="195"/>
      <c r="AQB129" s="195"/>
      <c r="AQC129" s="195"/>
      <c r="AQD129" s="195"/>
      <c r="AQE129" s="195"/>
      <c r="AQF129" s="195"/>
      <c r="AQG129" s="195"/>
      <c r="AQH129" s="195"/>
      <c r="AQI129" s="195"/>
      <c r="AQJ129" s="195"/>
      <c r="AQK129" s="195"/>
      <c r="AQL129" s="195"/>
      <c r="AQM129" s="195"/>
      <c r="AQN129" s="195"/>
      <c r="AQO129" s="195"/>
      <c r="AQP129" s="195"/>
      <c r="AQQ129" s="195"/>
      <c r="AQR129" s="195"/>
      <c r="AQS129" s="195"/>
      <c r="AQT129" s="195"/>
      <c r="AQU129" s="195"/>
      <c r="AQV129" s="195"/>
      <c r="AQW129" s="195"/>
      <c r="AQX129" s="195"/>
      <c r="AQY129" s="195"/>
      <c r="AQZ129" s="195"/>
      <c r="ARA129" s="195"/>
      <c r="ARB129" s="195"/>
      <c r="ARC129" s="195"/>
      <c r="ARD129" s="195"/>
      <c r="ARE129" s="195"/>
      <c r="ARF129" s="195"/>
      <c r="ARG129" s="195"/>
      <c r="ARH129" s="195"/>
      <c r="ARI129" s="195"/>
      <c r="ARJ129" s="195"/>
      <c r="ARK129" s="195"/>
      <c r="ARL129" s="195"/>
      <c r="ARM129" s="195"/>
      <c r="ARN129" s="195"/>
      <c r="ARO129" s="195"/>
      <c r="ARP129" s="195"/>
      <c r="ARQ129" s="195"/>
      <c r="ARR129" s="195"/>
      <c r="ARS129" s="195"/>
      <c r="ART129" s="195"/>
      <c r="ARU129" s="195"/>
      <c r="ARV129" s="195"/>
      <c r="ARW129" s="195"/>
      <c r="ARX129" s="195"/>
      <c r="ARY129" s="195"/>
      <c r="ARZ129" s="195"/>
      <c r="ASA129" s="195"/>
      <c r="ASB129" s="195"/>
      <c r="ASC129" s="195"/>
      <c r="ASD129" s="195"/>
      <c r="ASE129" s="195"/>
      <c r="ASF129" s="195"/>
      <c r="ASG129" s="195"/>
      <c r="ASH129" s="195"/>
      <c r="ASI129" s="195"/>
      <c r="ASJ129" s="195"/>
      <c r="ASK129" s="195"/>
      <c r="ASL129" s="195"/>
      <c r="ASM129" s="195"/>
      <c r="ASN129" s="195"/>
      <c r="ASO129" s="195"/>
      <c r="ASP129" s="195"/>
      <c r="ASQ129" s="195"/>
      <c r="ASR129" s="195"/>
      <c r="ASS129" s="195"/>
      <c r="AST129" s="195"/>
      <c r="ASU129" s="195"/>
      <c r="ASV129" s="195"/>
      <c r="ASW129" s="195"/>
      <c r="ASX129" s="195"/>
      <c r="ASY129" s="195"/>
      <c r="ASZ129" s="195"/>
      <c r="ATA129" s="195"/>
      <c r="ATB129" s="195"/>
      <c r="ATC129" s="195"/>
      <c r="ATD129" s="195"/>
      <c r="ATE129" s="195"/>
      <c r="ATF129" s="195"/>
      <c r="ATG129" s="195"/>
      <c r="ATH129" s="195"/>
      <c r="ATI129" s="195"/>
      <c r="ATJ129" s="195"/>
      <c r="ATK129" s="195"/>
      <c r="ATL129" s="195"/>
      <c r="ATM129" s="195"/>
      <c r="ATN129" s="195"/>
      <c r="ATO129" s="195"/>
      <c r="ATP129" s="195"/>
      <c r="ATQ129" s="195"/>
      <c r="ATR129" s="195"/>
      <c r="ATS129" s="195"/>
      <c r="ATT129" s="195"/>
      <c r="ATU129" s="195"/>
      <c r="ATV129" s="195"/>
      <c r="ATW129" s="195"/>
      <c r="ATX129" s="195"/>
      <c r="ATY129" s="195"/>
      <c r="ATZ129" s="195"/>
      <c r="AUA129" s="195"/>
      <c r="AUB129" s="195"/>
      <c r="AUC129" s="195"/>
      <c r="AUD129" s="195"/>
      <c r="AUE129" s="195"/>
      <c r="AUF129" s="195"/>
      <c r="AUG129" s="195"/>
      <c r="AUH129" s="195"/>
      <c r="AUI129" s="195"/>
      <c r="AUJ129" s="195"/>
      <c r="AUK129" s="195"/>
      <c r="AUL129" s="195"/>
      <c r="AUM129" s="195"/>
      <c r="AUN129" s="195"/>
      <c r="AUO129" s="195"/>
      <c r="AUP129" s="195"/>
      <c r="AUQ129" s="195"/>
      <c r="AUR129" s="195"/>
      <c r="AUS129" s="195"/>
      <c r="AUT129" s="195"/>
      <c r="AUU129" s="195"/>
      <c r="AUV129" s="195"/>
      <c r="AUW129" s="195"/>
      <c r="AUX129" s="195"/>
      <c r="AUY129" s="195"/>
      <c r="AUZ129" s="195"/>
      <c r="AVA129" s="195"/>
      <c r="AVB129" s="195"/>
      <c r="AVC129" s="195"/>
      <c r="AVD129" s="195"/>
      <c r="AVE129" s="195"/>
      <c r="AVF129" s="195"/>
      <c r="AVG129" s="195"/>
      <c r="AVH129" s="195"/>
      <c r="AVI129" s="195"/>
      <c r="AVJ129" s="195"/>
      <c r="AVK129" s="195"/>
      <c r="AVL129" s="195"/>
      <c r="AVM129" s="195"/>
      <c r="AVN129" s="195"/>
      <c r="AVO129" s="195"/>
      <c r="AVP129" s="195"/>
      <c r="AVQ129" s="195"/>
      <c r="AVR129" s="195"/>
      <c r="AVS129" s="195"/>
      <c r="AVT129" s="195"/>
      <c r="AVU129" s="195"/>
      <c r="AVV129" s="195"/>
      <c r="AVW129" s="195"/>
      <c r="AVX129" s="195"/>
      <c r="AVY129" s="195"/>
      <c r="AVZ129" s="195"/>
      <c r="AWA129" s="195"/>
      <c r="AWB129" s="195"/>
      <c r="AWC129" s="195"/>
      <c r="AWD129" s="195"/>
      <c r="AWE129" s="195"/>
      <c r="AWF129" s="195"/>
      <c r="AWG129" s="195"/>
      <c r="AWH129" s="195"/>
      <c r="AWI129" s="195"/>
      <c r="AWJ129" s="195"/>
      <c r="AWK129" s="195"/>
      <c r="AWL129" s="195"/>
      <c r="AWM129" s="195"/>
      <c r="AWN129" s="195"/>
      <c r="AWO129" s="195"/>
      <c r="AWP129" s="195"/>
      <c r="AWQ129" s="195"/>
      <c r="AWR129" s="195"/>
      <c r="AWS129" s="195"/>
      <c r="AWT129" s="195"/>
      <c r="AWU129" s="195"/>
      <c r="AWV129" s="195"/>
      <c r="AWW129" s="195"/>
      <c r="AWX129" s="195"/>
      <c r="AWY129" s="195"/>
      <c r="AWZ129" s="195"/>
      <c r="AXA129" s="195"/>
      <c r="AXB129" s="195"/>
      <c r="AXC129" s="195"/>
      <c r="AXD129" s="195"/>
      <c r="AXE129" s="195"/>
      <c r="AXF129" s="195"/>
      <c r="AXG129" s="195"/>
      <c r="AXH129" s="195"/>
      <c r="AXI129" s="195"/>
      <c r="AXJ129" s="195"/>
      <c r="AXK129" s="195"/>
      <c r="AXL129" s="195"/>
      <c r="AXM129" s="195"/>
      <c r="AXN129" s="195"/>
      <c r="AXO129" s="195"/>
      <c r="AXP129" s="195"/>
      <c r="AXQ129" s="195"/>
      <c r="AXR129" s="195"/>
      <c r="AXS129" s="195"/>
      <c r="AXT129" s="195"/>
      <c r="AXU129" s="195"/>
      <c r="AXV129" s="195"/>
      <c r="AXW129" s="195"/>
      <c r="AXX129" s="195"/>
      <c r="AXY129" s="195"/>
      <c r="AXZ129" s="195"/>
      <c r="AYA129" s="195"/>
      <c r="AYB129" s="195"/>
      <c r="AYC129" s="195"/>
      <c r="AYD129" s="195"/>
      <c r="AYE129" s="195"/>
      <c r="AYF129" s="195"/>
      <c r="AYG129" s="195"/>
      <c r="AYH129" s="195"/>
      <c r="AYI129" s="195"/>
      <c r="AYJ129" s="195"/>
      <c r="AYK129" s="195"/>
      <c r="AYL129" s="195"/>
      <c r="AYM129" s="195"/>
      <c r="AYN129" s="195"/>
      <c r="AYO129" s="195"/>
      <c r="AYP129" s="195"/>
      <c r="AYQ129" s="195"/>
      <c r="AYR129" s="195"/>
      <c r="AYS129" s="195"/>
      <c r="AYT129" s="195"/>
      <c r="AYU129" s="195"/>
      <c r="AYV129" s="195"/>
      <c r="AYW129" s="195"/>
      <c r="AYX129" s="195"/>
      <c r="AYY129" s="195"/>
      <c r="AYZ129" s="195"/>
      <c r="AZA129" s="195"/>
      <c r="AZB129" s="195"/>
      <c r="AZC129" s="195"/>
      <c r="AZD129" s="195"/>
      <c r="AZE129" s="195"/>
      <c r="AZF129" s="195"/>
      <c r="AZG129" s="195"/>
      <c r="AZH129" s="195"/>
      <c r="AZI129" s="195"/>
      <c r="AZJ129" s="195"/>
      <c r="AZK129" s="195"/>
      <c r="AZL129" s="195"/>
      <c r="AZM129" s="195"/>
      <c r="AZN129" s="195"/>
      <c r="AZO129" s="195"/>
      <c r="AZP129" s="195"/>
      <c r="AZQ129" s="195"/>
      <c r="AZR129" s="195"/>
      <c r="AZS129" s="195"/>
      <c r="AZT129" s="195"/>
      <c r="AZU129" s="195"/>
      <c r="AZV129" s="195"/>
      <c r="AZW129" s="195"/>
      <c r="AZX129" s="195"/>
      <c r="AZY129" s="195"/>
      <c r="AZZ129" s="195"/>
      <c r="BAA129" s="195"/>
      <c r="BAB129" s="195"/>
      <c r="BAC129" s="195"/>
      <c r="BAD129" s="195"/>
      <c r="BAE129" s="195"/>
      <c r="BAF129" s="195"/>
      <c r="BAG129" s="195"/>
      <c r="BAH129" s="195"/>
      <c r="BAI129" s="195"/>
      <c r="BAJ129" s="195"/>
      <c r="BAK129" s="195"/>
      <c r="BAL129" s="195"/>
      <c r="BAM129" s="195"/>
      <c r="BAN129" s="195"/>
      <c r="BAO129" s="195"/>
      <c r="BAP129" s="195"/>
      <c r="BAQ129" s="195"/>
      <c r="BAR129" s="195"/>
      <c r="BAS129" s="195"/>
      <c r="BAT129" s="195"/>
      <c r="BAU129" s="195"/>
      <c r="BAV129" s="195"/>
      <c r="BAW129" s="195"/>
      <c r="BAX129" s="195"/>
      <c r="BAY129" s="195"/>
      <c r="BAZ129" s="195"/>
      <c r="BBA129" s="195"/>
      <c r="BBB129" s="195"/>
      <c r="BBC129" s="195"/>
      <c r="BBD129" s="195"/>
      <c r="BBE129" s="195"/>
      <c r="BBF129" s="195"/>
      <c r="BBG129" s="195"/>
      <c r="BBH129" s="195"/>
      <c r="BBI129" s="195"/>
      <c r="BBJ129" s="195"/>
      <c r="BBK129" s="195"/>
      <c r="BBL129" s="195"/>
      <c r="BBM129" s="195"/>
      <c r="BBN129" s="195"/>
      <c r="BBO129" s="195"/>
      <c r="BBP129" s="195"/>
      <c r="BBQ129" s="195"/>
      <c r="BBR129" s="195"/>
      <c r="BBS129" s="195"/>
      <c r="BBT129" s="195"/>
      <c r="BBU129" s="195"/>
      <c r="BBV129" s="195"/>
      <c r="BBW129" s="195"/>
      <c r="BBX129" s="195"/>
      <c r="BBY129" s="195"/>
      <c r="BBZ129" s="195"/>
      <c r="BCA129" s="195"/>
      <c r="BCB129" s="195"/>
      <c r="BCC129" s="195"/>
      <c r="BCD129" s="195"/>
      <c r="BCE129" s="195"/>
      <c r="BCF129" s="195"/>
      <c r="BCG129" s="195"/>
      <c r="BCH129" s="195"/>
      <c r="BCI129" s="195"/>
      <c r="BCJ129" s="195"/>
      <c r="BCK129" s="195"/>
      <c r="BCL129" s="195"/>
      <c r="BCM129" s="195"/>
      <c r="BCN129" s="195"/>
      <c r="BCO129" s="195"/>
      <c r="BCP129" s="195"/>
      <c r="BCQ129" s="195"/>
      <c r="BCR129" s="195"/>
      <c r="BCS129" s="195"/>
      <c r="BCT129" s="195"/>
      <c r="BCU129" s="195"/>
      <c r="BCV129" s="195"/>
      <c r="BCW129" s="195"/>
      <c r="BCX129" s="195"/>
      <c r="BCY129" s="195"/>
      <c r="BCZ129" s="195"/>
      <c r="BDA129" s="195"/>
      <c r="BDB129" s="195"/>
      <c r="BDC129" s="195"/>
      <c r="BDD129" s="195"/>
      <c r="BDE129" s="195"/>
      <c r="BDF129" s="195"/>
      <c r="BDG129" s="195"/>
      <c r="BDH129" s="195"/>
      <c r="BDI129" s="195"/>
      <c r="BDJ129" s="195"/>
      <c r="BDK129" s="195"/>
      <c r="BDL129" s="195"/>
      <c r="BDM129" s="195"/>
      <c r="BDN129" s="195"/>
      <c r="BDO129" s="195"/>
      <c r="BDP129" s="195"/>
      <c r="BDQ129" s="195"/>
      <c r="BDR129" s="195"/>
      <c r="BDS129" s="195"/>
      <c r="BDT129" s="195"/>
      <c r="BDU129" s="195"/>
      <c r="BDV129" s="195"/>
      <c r="BDW129" s="195"/>
      <c r="BDX129" s="195"/>
      <c r="BDY129" s="195"/>
      <c r="BDZ129" s="195"/>
      <c r="BEA129" s="195"/>
      <c r="BEB129" s="195"/>
      <c r="BEC129" s="195"/>
      <c r="BED129" s="195"/>
      <c r="BEE129" s="195"/>
      <c r="BEF129" s="195"/>
      <c r="BEG129" s="195"/>
      <c r="BEH129" s="195"/>
      <c r="BEI129" s="195"/>
      <c r="BEJ129" s="195"/>
      <c r="BEK129" s="195"/>
      <c r="BEL129" s="195"/>
      <c r="BEM129" s="195"/>
      <c r="BEN129" s="195"/>
      <c r="BEO129" s="195"/>
      <c r="BEP129" s="195"/>
      <c r="BEQ129" s="195"/>
      <c r="BER129" s="195"/>
      <c r="BES129" s="195"/>
      <c r="BET129" s="195"/>
      <c r="BEU129" s="195"/>
      <c r="BEV129" s="195"/>
      <c r="BEW129" s="195"/>
      <c r="BEX129" s="195"/>
      <c r="BEY129" s="195"/>
      <c r="BEZ129" s="195"/>
      <c r="BFA129" s="195"/>
      <c r="BFB129" s="195"/>
      <c r="BFC129" s="195"/>
      <c r="BFD129" s="195"/>
      <c r="BFE129" s="195"/>
      <c r="BFF129" s="195"/>
      <c r="BFG129" s="195"/>
      <c r="BFH129" s="195"/>
      <c r="BFI129" s="195"/>
      <c r="BFJ129" s="195"/>
      <c r="BFK129" s="195"/>
      <c r="BFL129" s="195"/>
      <c r="BFM129" s="195"/>
      <c r="BFN129" s="195"/>
      <c r="BFO129" s="195"/>
      <c r="BFP129" s="195"/>
      <c r="BFQ129" s="195"/>
      <c r="BFR129" s="195"/>
      <c r="BFS129" s="195"/>
      <c r="BFT129" s="195"/>
      <c r="BFU129" s="195"/>
      <c r="BFV129" s="195"/>
      <c r="BFW129" s="195"/>
      <c r="BFX129" s="195"/>
      <c r="BFY129" s="195"/>
      <c r="BFZ129" s="195"/>
      <c r="BGA129" s="195"/>
      <c r="BGB129" s="195"/>
      <c r="BGC129" s="195"/>
      <c r="BGD129" s="195"/>
      <c r="BGE129" s="195"/>
      <c r="BGF129" s="195"/>
      <c r="BGG129" s="195"/>
      <c r="BGH129" s="195"/>
      <c r="BGI129" s="195"/>
      <c r="BGJ129" s="195"/>
      <c r="BGK129" s="195"/>
      <c r="BGL129" s="195"/>
      <c r="BGM129" s="195"/>
      <c r="BGN129" s="195"/>
      <c r="BGO129" s="195"/>
      <c r="BGP129" s="195"/>
      <c r="BGQ129" s="195"/>
      <c r="BGR129" s="195"/>
      <c r="BGS129" s="195"/>
      <c r="BGT129" s="195"/>
      <c r="BGU129" s="195"/>
      <c r="BGV129" s="195"/>
      <c r="BGW129" s="195"/>
      <c r="BGX129" s="195"/>
      <c r="BGY129" s="195"/>
      <c r="BGZ129" s="195"/>
      <c r="BHA129" s="195"/>
      <c r="BHB129" s="195"/>
      <c r="BHC129" s="195"/>
      <c r="BHD129" s="195"/>
      <c r="BHE129" s="195"/>
      <c r="BHF129" s="195"/>
      <c r="BHG129" s="195"/>
      <c r="BHH129" s="195"/>
      <c r="BHI129" s="195"/>
      <c r="BHJ129" s="195"/>
      <c r="BHK129" s="195"/>
      <c r="BHL129" s="195"/>
      <c r="BHM129" s="195"/>
      <c r="BHN129" s="195"/>
      <c r="BHO129" s="195"/>
      <c r="BHP129" s="195"/>
      <c r="BHQ129" s="195"/>
      <c r="BHR129" s="195"/>
      <c r="BHS129" s="195"/>
      <c r="BHT129" s="195"/>
      <c r="BHU129" s="195"/>
      <c r="BHV129" s="195"/>
      <c r="BHW129" s="195"/>
      <c r="BHX129" s="195"/>
      <c r="BHY129" s="195"/>
      <c r="BHZ129" s="195"/>
      <c r="BIA129" s="195"/>
      <c r="BIB129" s="195"/>
      <c r="BIC129" s="195"/>
      <c r="BID129" s="195"/>
      <c r="BIE129" s="195"/>
      <c r="BIF129" s="195"/>
      <c r="BIG129" s="195"/>
      <c r="BIH129" s="195"/>
      <c r="BII129" s="195"/>
      <c r="BIJ129" s="195"/>
      <c r="BIK129" s="195"/>
      <c r="BIL129" s="195"/>
      <c r="BIM129" s="195"/>
      <c r="BIN129" s="195"/>
      <c r="BIO129" s="195"/>
      <c r="BIP129" s="195"/>
      <c r="BIQ129" s="195"/>
      <c r="BIR129" s="195"/>
      <c r="BIS129" s="195"/>
      <c r="BIT129" s="195"/>
      <c r="BIU129" s="195"/>
      <c r="BIV129" s="195"/>
      <c r="BIW129" s="195"/>
      <c r="BIX129" s="195"/>
      <c r="BIY129" s="195"/>
      <c r="BIZ129" s="195"/>
      <c r="BJA129" s="195"/>
      <c r="BJB129" s="195"/>
      <c r="BJC129" s="195"/>
      <c r="BJD129" s="195"/>
      <c r="BJE129" s="195"/>
      <c r="BJF129" s="195"/>
      <c r="BJG129" s="195"/>
      <c r="BJH129" s="195"/>
      <c r="BJI129" s="195"/>
      <c r="BJJ129" s="195"/>
      <c r="BJK129" s="195"/>
      <c r="BJL129" s="195"/>
      <c r="BJM129" s="195"/>
      <c r="BJN129" s="195"/>
      <c r="BJO129" s="195"/>
      <c r="BJP129" s="195"/>
      <c r="BJQ129" s="195"/>
      <c r="BJR129" s="195"/>
      <c r="BJS129" s="195"/>
      <c r="BJT129" s="195"/>
      <c r="BJU129" s="195"/>
      <c r="BJV129" s="195"/>
      <c r="BJW129" s="195"/>
      <c r="BJX129" s="195"/>
      <c r="BJY129" s="195"/>
      <c r="BJZ129" s="195"/>
      <c r="BKA129" s="195"/>
      <c r="BKB129" s="195"/>
      <c r="BKC129" s="195"/>
      <c r="BKD129" s="195"/>
      <c r="BKE129" s="195"/>
      <c r="BKF129" s="195"/>
      <c r="BKG129" s="195"/>
      <c r="BKH129" s="195"/>
      <c r="BKI129" s="195"/>
      <c r="BKJ129" s="195"/>
      <c r="BKK129" s="195"/>
      <c r="BKL129" s="195"/>
      <c r="BKM129" s="195"/>
      <c r="BKN129" s="195"/>
      <c r="BKO129" s="195"/>
      <c r="BKP129" s="195"/>
      <c r="BKQ129" s="195"/>
      <c r="BKR129" s="195"/>
      <c r="BKS129" s="195"/>
      <c r="BKT129" s="195"/>
      <c r="BKU129" s="195"/>
      <c r="BKV129" s="195"/>
      <c r="BKW129" s="195"/>
      <c r="BKX129" s="195"/>
      <c r="BKY129" s="195"/>
      <c r="BKZ129" s="195"/>
      <c r="BLA129" s="195"/>
      <c r="BLB129" s="195"/>
      <c r="BLC129" s="195"/>
      <c r="BLD129" s="195"/>
      <c r="BLE129" s="195"/>
      <c r="BLF129" s="195"/>
      <c r="BLG129" s="195"/>
      <c r="BLH129" s="195"/>
      <c r="BLI129" s="195"/>
      <c r="BLJ129" s="195"/>
      <c r="BLK129" s="195"/>
      <c r="BLL129" s="195"/>
      <c r="BLM129" s="195"/>
      <c r="BLN129" s="195"/>
      <c r="BLO129" s="195"/>
      <c r="BLP129" s="195"/>
      <c r="BLQ129" s="195"/>
      <c r="BLR129" s="195"/>
      <c r="BLS129" s="195"/>
      <c r="BLT129" s="195"/>
      <c r="BLU129" s="195"/>
      <c r="BLV129" s="195"/>
      <c r="BLW129" s="195"/>
      <c r="BLX129" s="195"/>
      <c r="BLY129" s="195"/>
      <c r="BLZ129" s="195"/>
      <c r="BMA129" s="195"/>
      <c r="BMB129" s="195"/>
      <c r="BMC129" s="195"/>
      <c r="BMD129" s="195"/>
      <c r="BME129" s="195"/>
      <c r="BMF129" s="195"/>
      <c r="BMG129" s="195"/>
      <c r="BMH129" s="195"/>
      <c r="BMI129" s="195"/>
      <c r="BMJ129" s="195"/>
      <c r="BMK129" s="195"/>
      <c r="BML129" s="195"/>
      <c r="BMM129" s="195"/>
      <c r="BMN129" s="195"/>
      <c r="BMO129" s="195"/>
      <c r="BMP129" s="195"/>
      <c r="BMQ129" s="195"/>
      <c r="BMR129" s="195"/>
      <c r="BMS129" s="195"/>
      <c r="BMT129" s="195"/>
      <c r="BMU129" s="195"/>
      <c r="BMV129" s="195"/>
      <c r="BMW129" s="195"/>
      <c r="BMX129" s="195"/>
      <c r="BMY129" s="195"/>
      <c r="BMZ129" s="195"/>
      <c r="BNA129" s="195"/>
      <c r="BNB129" s="195"/>
      <c r="BNC129" s="195"/>
      <c r="BND129" s="195"/>
      <c r="BNE129" s="195"/>
      <c r="BNF129" s="195"/>
      <c r="BNG129" s="195"/>
      <c r="BNH129" s="195"/>
      <c r="BNI129" s="195"/>
      <c r="BNJ129" s="195"/>
      <c r="BNK129" s="195"/>
      <c r="BNL129" s="195"/>
      <c r="BNM129" s="195"/>
      <c r="BNN129" s="195"/>
      <c r="BNO129" s="195"/>
      <c r="BNP129" s="195"/>
      <c r="BNQ129" s="195"/>
      <c r="BNR129" s="195"/>
      <c r="BNS129" s="195"/>
      <c r="BNT129" s="195"/>
      <c r="BNU129" s="195"/>
      <c r="BNV129" s="195"/>
      <c r="BNW129" s="195"/>
      <c r="BNX129" s="195"/>
      <c r="BNY129" s="195"/>
      <c r="BNZ129" s="195"/>
      <c r="BOA129" s="195"/>
      <c r="BOB129" s="195"/>
      <c r="BOC129" s="195"/>
      <c r="BOD129" s="195"/>
      <c r="BOE129" s="195"/>
      <c r="BOF129" s="195"/>
      <c r="BOG129" s="195"/>
      <c r="BOH129" s="195"/>
      <c r="BOI129" s="195"/>
      <c r="BOJ129" s="195"/>
      <c r="BOK129" s="195"/>
      <c r="BOL129" s="195"/>
      <c r="BOM129" s="195"/>
      <c r="BON129" s="195"/>
      <c r="BOO129" s="195"/>
      <c r="BOP129" s="195"/>
      <c r="BOQ129" s="195"/>
      <c r="BOR129" s="195"/>
      <c r="BOS129" s="195"/>
      <c r="BOT129" s="195"/>
      <c r="BOU129" s="195"/>
      <c r="BOV129" s="195"/>
      <c r="BOW129" s="195"/>
      <c r="BOX129" s="195"/>
      <c r="BOY129" s="195"/>
      <c r="BOZ129" s="195"/>
      <c r="BPA129" s="195"/>
      <c r="BPB129" s="195"/>
      <c r="BPC129" s="195"/>
      <c r="BPD129" s="195"/>
      <c r="BPE129" s="195"/>
      <c r="BPF129" s="195"/>
      <c r="BPG129" s="195"/>
      <c r="BPH129" s="195"/>
      <c r="BPI129" s="195"/>
      <c r="BPJ129" s="195"/>
      <c r="BPK129" s="195"/>
      <c r="BPL129" s="195"/>
      <c r="BPM129" s="195"/>
      <c r="BPN129" s="195"/>
      <c r="BPO129" s="195"/>
      <c r="BPP129" s="195"/>
      <c r="BPQ129" s="195"/>
      <c r="BPR129" s="195"/>
      <c r="BPS129" s="195"/>
      <c r="BPT129" s="195"/>
      <c r="BPU129" s="195"/>
      <c r="BPV129" s="195"/>
      <c r="BPW129" s="195"/>
      <c r="BPX129" s="195"/>
      <c r="BPY129" s="195"/>
      <c r="BPZ129" s="195"/>
      <c r="BQA129" s="195"/>
      <c r="BQB129" s="195"/>
      <c r="BQC129" s="195"/>
      <c r="BQD129" s="195"/>
      <c r="BQE129" s="195"/>
      <c r="BQF129" s="195"/>
      <c r="BQG129" s="195"/>
      <c r="BQH129" s="195"/>
      <c r="BQI129" s="195"/>
      <c r="BQJ129" s="195"/>
      <c r="BQK129" s="195"/>
      <c r="BQL129" s="195"/>
      <c r="BQM129" s="195"/>
      <c r="BQN129" s="195"/>
      <c r="BQO129" s="195"/>
      <c r="BQP129" s="195"/>
      <c r="BQQ129" s="195"/>
      <c r="BQR129" s="195"/>
      <c r="BQS129" s="195"/>
      <c r="BQT129" s="195"/>
      <c r="BQU129" s="195"/>
      <c r="BQV129" s="195"/>
      <c r="BQW129" s="195"/>
      <c r="BQX129" s="195"/>
      <c r="BQY129" s="195"/>
      <c r="BQZ129" s="195"/>
      <c r="BRA129" s="195"/>
      <c r="BRB129" s="195"/>
      <c r="BRC129" s="195"/>
      <c r="BRD129" s="195"/>
      <c r="BRE129" s="195"/>
      <c r="BRF129" s="195"/>
      <c r="BRG129" s="195"/>
      <c r="BRH129" s="195"/>
      <c r="BRI129" s="195"/>
      <c r="BRJ129" s="195"/>
      <c r="BRK129" s="195"/>
      <c r="BRL129" s="195"/>
      <c r="BRM129" s="195"/>
      <c r="BRN129" s="195"/>
      <c r="BRO129" s="195"/>
      <c r="BRP129" s="195"/>
      <c r="BRQ129" s="195"/>
      <c r="BRR129" s="195"/>
      <c r="BRS129" s="195"/>
      <c r="BRT129" s="195"/>
      <c r="BRU129" s="195"/>
      <c r="BRV129" s="195"/>
      <c r="BRW129" s="195"/>
      <c r="BRX129" s="195"/>
      <c r="BRY129" s="195"/>
      <c r="BRZ129" s="195"/>
      <c r="BSA129" s="195"/>
      <c r="BSB129" s="195"/>
      <c r="BSC129" s="195"/>
      <c r="BSD129" s="195"/>
      <c r="BSE129" s="195"/>
      <c r="BSF129" s="195"/>
      <c r="BSG129" s="195"/>
      <c r="BSH129" s="195"/>
      <c r="BSI129" s="195"/>
      <c r="BSJ129" s="195"/>
      <c r="BSK129" s="195"/>
      <c r="BSL129" s="195"/>
      <c r="BSM129" s="195"/>
      <c r="BSN129" s="195"/>
      <c r="BSO129" s="195"/>
      <c r="BSP129" s="195"/>
      <c r="BSQ129" s="195"/>
      <c r="BSR129" s="195"/>
      <c r="BSS129" s="195"/>
      <c r="BST129" s="195"/>
      <c r="BSU129" s="195"/>
      <c r="BSV129" s="195"/>
      <c r="BSW129" s="195"/>
      <c r="BSX129" s="195"/>
      <c r="BSY129" s="195"/>
      <c r="BSZ129" s="195"/>
      <c r="BTA129" s="195"/>
      <c r="BTB129" s="195"/>
      <c r="BTC129" s="195"/>
      <c r="BTD129" s="195"/>
      <c r="BTE129" s="195"/>
      <c r="BTF129" s="195"/>
      <c r="BTG129" s="195"/>
      <c r="BTH129" s="195"/>
      <c r="BTI129" s="195"/>
      <c r="BTJ129" s="195"/>
      <c r="BTK129" s="195"/>
      <c r="BTL129" s="195"/>
      <c r="BTM129" s="195"/>
      <c r="BTN129" s="195"/>
      <c r="BTO129" s="195"/>
      <c r="BTP129" s="195"/>
      <c r="BTQ129" s="195"/>
      <c r="BTR129" s="195"/>
      <c r="BTS129" s="195"/>
      <c r="BTT129" s="195"/>
      <c r="BTU129" s="195"/>
      <c r="BTV129" s="195"/>
      <c r="BTW129" s="195"/>
      <c r="BTX129" s="195"/>
      <c r="BTY129" s="195"/>
      <c r="BTZ129" s="195"/>
      <c r="BUA129" s="195"/>
      <c r="BUB129" s="195"/>
      <c r="BUC129" s="195"/>
      <c r="BUD129" s="195"/>
      <c r="BUE129" s="195"/>
      <c r="BUF129" s="195"/>
      <c r="BUG129" s="195"/>
      <c r="BUH129" s="195"/>
      <c r="BUI129" s="195"/>
      <c r="BUJ129" s="195"/>
      <c r="BUK129" s="195"/>
      <c r="BUL129" s="195"/>
      <c r="BUM129" s="195"/>
      <c r="BUN129" s="195"/>
      <c r="BUO129" s="195"/>
      <c r="BUP129" s="195"/>
      <c r="BUQ129" s="195"/>
      <c r="BUR129" s="195"/>
      <c r="BUS129" s="195"/>
      <c r="BUT129" s="195"/>
      <c r="BUU129" s="195"/>
      <c r="BUV129" s="195"/>
      <c r="BUW129" s="195"/>
      <c r="BUX129" s="195"/>
      <c r="BUY129" s="195"/>
      <c r="BUZ129" s="195"/>
      <c r="BVA129" s="195"/>
      <c r="BVB129" s="195"/>
      <c r="BVC129" s="195"/>
      <c r="BVD129" s="195"/>
      <c r="BVE129" s="195"/>
      <c r="BVF129" s="195"/>
      <c r="BVG129" s="195"/>
      <c r="BVH129" s="195"/>
      <c r="BVI129" s="195"/>
      <c r="BVJ129" s="195"/>
      <c r="BVK129" s="195"/>
      <c r="BVL129" s="195"/>
      <c r="BVM129" s="195"/>
      <c r="BVN129" s="195"/>
      <c r="BVO129" s="195"/>
      <c r="BVP129" s="195"/>
      <c r="BVQ129" s="195"/>
      <c r="BVR129" s="195"/>
      <c r="BVS129" s="195"/>
      <c r="BVT129" s="195"/>
      <c r="BVU129" s="195"/>
      <c r="BVV129" s="195"/>
      <c r="BVW129" s="195"/>
      <c r="BVX129" s="195"/>
      <c r="BVY129" s="195"/>
      <c r="BVZ129" s="195"/>
      <c r="BWA129" s="195"/>
      <c r="BWB129" s="195"/>
      <c r="BWC129" s="195"/>
      <c r="BWD129" s="195"/>
      <c r="BWE129" s="195"/>
      <c r="BWF129" s="195"/>
      <c r="BWG129" s="195"/>
      <c r="BWH129" s="195"/>
      <c r="BWI129" s="195"/>
      <c r="BWJ129" s="195"/>
      <c r="BWK129" s="195"/>
      <c r="BWL129" s="195"/>
      <c r="BWM129" s="195"/>
      <c r="BWN129" s="195"/>
      <c r="BWO129" s="195"/>
      <c r="BWP129" s="195"/>
      <c r="BWQ129" s="195"/>
      <c r="BWR129" s="195"/>
      <c r="BWS129" s="195"/>
      <c r="BWT129" s="195"/>
      <c r="BWU129" s="195"/>
      <c r="BWV129" s="195"/>
      <c r="BWW129" s="195"/>
      <c r="BWX129" s="195"/>
      <c r="BWY129" s="195"/>
      <c r="BWZ129" s="195"/>
      <c r="BXA129" s="195"/>
      <c r="BXB129" s="195"/>
      <c r="BXC129" s="195"/>
      <c r="BXD129" s="195"/>
      <c r="BXE129" s="195"/>
      <c r="BXF129" s="195"/>
      <c r="BXG129" s="195"/>
      <c r="BXH129" s="195"/>
      <c r="BXI129" s="195"/>
      <c r="BXJ129" s="195"/>
      <c r="BXK129" s="195"/>
      <c r="BXL129" s="195"/>
      <c r="BXM129" s="195"/>
      <c r="BXN129" s="195"/>
      <c r="BXO129" s="195"/>
      <c r="BXP129" s="195"/>
      <c r="BXQ129" s="195"/>
      <c r="BXR129" s="195"/>
      <c r="BXS129" s="195"/>
      <c r="BXT129" s="195"/>
      <c r="BXU129" s="195"/>
      <c r="BXV129" s="195"/>
      <c r="BXW129" s="195"/>
      <c r="BXX129" s="195"/>
      <c r="BXY129" s="195"/>
      <c r="BXZ129" s="195"/>
      <c r="BYA129" s="195"/>
      <c r="BYB129" s="195"/>
      <c r="BYC129" s="195"/>
      <c r="BYD129" s="195"/>
      <c r="BYE129" s="195"/>
      <c r="BYF129" s="195"/>
      <c r="BYG129" s="195"/>
      <c r="BYH129" s="195"/>
      <c r="BYI129" s="195"/>
      <c r="BYJ129" s="195"/>
      <c r="BYK129" s="195"/>
      <c r="BYL129" s="195"/>
      <c r="BYM129" s="195"/>
      <c r="BYN129" s="195"/>
      <c r="BYO129" s="195"/>
      <c r="BYP129" s="195"/>
      <c r="BYQ129" s="195"/>
      <c r="BYR129" s="195"/>
      <c r="BYS129" s="195"/>
      <c r="BYT129" s="195"/>
      <c r="BYU129" s="195"/>
      <c r="BYV129" s="195"/>
      <c r="BYW129" s="195"/>
      <c r="BYX129" s="195"/>
      <c r="BYY129" s="195"/>
      <c r="BYZ129" s="195"/>
      <c r="BZA129" s="195"/>
      <c r="BZB129" s="195"/>
      <c r="BZC129" s="195"/>
      <c r="BZD129" s="195"/>
      <c r="BZE129" s="195"/>
      <c r="BZF129" s="195"/>
      <c r="BZG129" s="195"/>
      <c r="BZH129" s="195"/>
      <c r="BZI129" s="195"/>
      <c r="BZJ129" s="195"/>
      <c r="BZK129" s="195"/>
      <c r="BZL129" s="195"/>
      <c r="BZM129" s="195"/>
      <c r="BZN129" s="195"/>
      <c r="BZO129" s="195"/>
      <c r="BZP129" s="195"/>
      <c r="BZQ129" s="195"/>
      <c r="BZR129" s="195"/>
      <c r="BZS129" s="195"/>
      <c r="BZT129" s="195"/>
      <c r="BZU129" s="195"/>
      <c r="BZV129" s="195"/>
      <c r="BZW129" s="195"/>
      <c r="BZX129" s="195"/>
      <c r="BZY129" s="195"/>
      <c r="BZZ129" s="195"/>
      <c r="CAA129" s="195"/>
      <c r="CAB129" s="195"/>
      <c r="CAC129" s="195"/>
      <c r="CAD129" s="195"/>
      <c r="CAE129" s="195"/>
      <c r="CAF129" s="195"/>
      <c r="CAG129" s="195"/>
      <c r="CAH129" s="195"/>
      <c r="CAI129" s="195"/>
      <c r="CAJ129" s="195"/>
      <c r="CAK129" s="195"/>
      <c r="CAL129" s="195"/>
      <c r="CAM129" s="195"/>
      <c r="CAN129" s="195"/>
      <c r="CAO129" s="195"/>
      <c r="CAP129" s="195"/>
      <c r="CAQ129" s="195"/>
      <c r="CAR129" s="195"/>
      <c r="CAS129" s="195"/>
      <c r="CAT129" s="195"/>
      <c r="CAU129" s="195"/>
      <c r="CAV129" s="195"/>
      <c r="CAW129" s="195"/>
      <c r="CAX129" s="195"/>
      <c r="CAY129" s="195"/>
      <c r="CAZ129" s="195"/>
      <c r="CBA129" s="195"/>
      <c r="CBB129" s="195"/>
      <c r="CBC129" s="195"/>
      <c r="CBD129" s="195"/>
      <c r="CBE129" s="195"/>
      <c r="CBF129" s="195"/>
      <c r="CBG129" s="195"/>
      <c r="CBH129" s="195"/>
      <c r="CBI129" s="195"/>
      <c r="CBJ129" s="195"/>
      <c r="CBK129" s="195"/>
      <c r="CBL129" s="195"/>
      <c r="CBM129" s="195"/>
      <c r="CBN129" s="195"/>
      <c r="CBO129" s="195"/>
      <c r="CBP129" s="195"/>
      <c r="CBQ129" s="195"/>
      <c r="CBR129" s="195"/>
      <c r="CBS129" s="195"/>
      <c r="CBT129" s="195"/>
      <c r="CBU129" s="195"/>
      <c r="CBV129" s="195"/>
      <c r="CBW129" s="195"/>
      <c r="CBX129" s="195"/>
      <c r="CBY129" s="195"/>
      <c r="CBZ129" s="195"/>
      <c r="CCA129" s="195"/>
      <c r="CCB129" s="195"/>
      <c r="CCC129" s="195"/>
      <c r="CCD129" s="195"/>
      <c r="CCE129" s="195"/>
      <c r="CCF129" s="195"/>
      <c r="CCG129" s="195"/>
      <c r="CCH129" s="195"/>
      <c r="CCI129" s="195"/>
      <c r="CCJ129" s="195"/>
      <c r="CCK129" s="195"/>
      <c r="CCL129" s="195"/>
      <c r="CCM129" s="195"/>
      <c r="CCN129" s="195"/>
      <c r="CCO129" s="195"/>
      <c r="CCP129" s="195"/>
      <c r="CCQ129" s="195"/>
      <c r="CCR129" s="195"/>
      <c r="CCS129" s="195"/>
      <c r="CCT129" s="195"/>
      <c r="CCU129" s="195"/>
      <c r="CCV129" s="195"/>
      <c r="CCW129" s="195"/>
      <c r="CCX129" s="195"/>
      <c r="CCY129" s="195"/>
      <c r="CCZ129" s="195"/>
      <c r="CDA129" s="195"/>
      <c r="CDB129" s="195"/>
      <c r="CDC129" s="195"/>
      <c r="CDD129" s="195"/>
      <c r="CDE129" s="195"/>
      <c r="CDF129" s="195"/>
      <c r="CDG129" s="195"/>
      <c r="CDH129" s="195"/>
      <c r="CDI129" s="195"/>
      <c r="CDJ129" s="195"/>
      <c r="CDK129" s="195"/>
      <c r="CDL129" s="195"/>
      <c r="CDM129" s="195"/>
      <c r="CDN129" s="195"/>
      <c r="CDO129" s="195"/>
      <c r="CDP129" s="195"/>
      <c r="CDQ129" s="195"/>
      <c r="CDR129" s="195"/>
      <c r="CDS129" s="195"/>
      <c r="CDT129" s="195"/>
      <c r="CDU129" s="195"/>
      <c r="CDV129" s="195"/>
      <c r="CDW129" s="195"/>
      <c r="CDX129" s="195"/>
      <c r="CDY129" s="195"/>
      <c r="CDZ129" s="195"/>
      <c r="CEA129" s="195"/>
      <c r="CEB129" s="195"/>
      <c r="CEC129" s="195"/>
      <c r="CED129" s="195"/>
      <c r="CEE129" s="195"/>
      <c r="CEF129" s="195"/>
      <c r="CEG129" s="195"/>
      <c r="CEH129" s="195"/>
      <c r="CEI129" s="195"/>
      <c r="CEJ129" s="195"/>
      <c r="CEK129" s="195"/>
      <c r="CEL129" s="195"/>
      <c r="CEM129" s="195"/>
      <c r="CEN129" s="195"/>
      <c r="CEO129" s="195"/>
      <c r="CEP129" s="195"/>
      <c r="CEQ129" s="195"/>
      <c r="CER129" s="195"/>
      <c r="CES129" s="195"/>
      <c r="CET129" s="195"/>
      <c r="CEU129" s="195"/>
      <c r="CEV129" s="195"/>
      <c r="CEW129" s="195"/>
      <c r="CEX129" s="195"/>
      <c r="CEY129" s="195"/>
      <c r="CEZ129" s="195"/>
      <c r="CFA129" s="195"/>
      <c r="CFB129" s="195"/>
      <c r="CFC129" s="195"/>
      <c r="CFD129" s="195"/>
      <c r="CFE129" s="195"/>
      <c r="CFF129" s="195"/>
      <c r="CFG129" s="195"/>
      <c r="CFH129" s="195"/>
      <c r="CFI129" s="195"/>
      <c r="CFJ129" s="195"/>
      <c r="CFK129" s="195"/>
      <c r="CFL129" s="195"/>
      <c r="CFM129" s="195"/>
      <c r="CFN129" s="195"/>
      <c r="CFO129" s="195"/>
      <c r="CFP129" s="195"/>
      <c r="CFQ129" s="195"/>
      <c r="CFR129" s="195"/>
      <c r="CFS129" s="195"/>
      <c r="CFT129" s="195"/>
      <c r="CFU129" s="195"/>
      <c r="CFV129" s="195"/>
      <c r="CFW129" s="195"/>
      <c r="CFX129" s="195"/>
      <c r="CFY129" s="195"/>
      <c r="CFZ129" s="195"/>
      <c r="CGA129" s="195"/>
      <c r="CGB129" s="195"/>
      <c r="CGC129" s="195"/>
      <c r="CGD129" s="195"/>
      <c r="CGE129" s="195"/>
      <c r="CGF129" s="195"/>
      <c r="CGG129" s="195"/>
      <c r="CGH129" s="195"/>
      <c r="CGI129" s="195"/>
      <c r="CGJ129" s="195"/>
      <c r="CGK129" s="195"/>
      <c r="CGL129" s="195"/>
      <c r="CGM129" s="195"/>
      <c r="CGN129" s="195"/>
      <c r="CGO129" s="195"/>
      <c r="CGP129" s="195"/>
      <c r="CGQ129" s="195"/>
      <c r="CGR129" s="195"/>
      <c r="CGS129" s="195"/>
      <c r="CGT129" s="195"/>
      <c r="CGU129" s="195"/>
      <c r="CGV129" s="195"/>
      <c r="CGW129" s="195"/>
      <c r="CGX129" s="195"/>
      <c r="CGY129" s="195"/>
      <c r="CGZ129" s="195"/>
      <c r="CHA129" s="195"/>
      <c r="CHB129" s="195"/>
      <c r="CHC129" s="195"/>
      <c r="CHD129" s="195"/>
      <c r="CHE129" s="195"/>
      <c r="CHF129" s="195"/>
      <c r="CHG129" s="195"/>
      <c r="CHH129" s="195"/>
      <c r="CHI129" s="195"/>
      <c r="CHJ129" s="195"/>
      <c r="CHK129" s="195"/>
      <c r="CHL129" s="195"/>
      <c r="CHM129" s="195"/>
      <c r="CHN129" s="195"/>
      <c r="CHO129" s="195"/>
      <c r="CHP129" s="195"/>
      <c r="CHQ129" s="195"/>
      <c r="CHR129" s="195"/>
      <c r="CHS129" s="195"/>
      <c r="CHT129" s="195"/>
      <c r="CHU129" s="195"/>
      <c r="CHV129" s="195"/>
      <c r="CHW129" s="195"/>
      <c r="CHX129" s="195"/>
      <c r="CHY129" s="195"/>
      <c r="CHZ129" s="195"/>
      <c r="CIA129" s="195"/>
      <c r="CIB129" s="195"/>
      <c r="CIC129" s="195"/>
      <c r="CID129" s="195"/>
      <c r="CIE129" s="195"/>
      <c r="CIF129" s="195"/>
      <c r="CIG129" s="195"/>
      <c r="CIH129" s="195"/>
      <c r="CII129" s="195"/>
      <c r="CIJ129" s="195"/>
      <c r="CIK129" s="195"/>
      <c r="CIL129" s="195"/>
      <c r="CIM129" s="195"/>
      <c r="CIN129" s="195"/>
      <c r="CIO129" s="195"/>
      <c r="CIP129" s="195"/>
      <c r="CIQ129" s="195"/>
      <c r="CIR129" s="195"/>
      <c r="CIS129" s="195"/>
      <c r="CIT129" s="195"/>
      <c r="CIU129" s="195"/>
      <c r="CIV129" s="195"/>
      <c r="CIW129" s="195"/>
      <c r="CIX129" s="195"/>
      <c r="CIY129" s="195"/>
      <c r="CIZ129" s="195"/>
      <c r="CJA129" s="195"/>
      <c r="CJB129" s="195"/>
      <c r="CJC129" s="195"/>
      <c r="CJD129" s="195"/>
      <c r="CJE129" s="195"/>
      <c r="CJF129" s="195"/>
      <c r="CJG129" s="195"/>
      <c r="CJH129" s="195"/>
      <c r="CJI129" s="195"/>
      <c r="CJJ129" s="195"/>
      <c r="CJK129" s="195"/>
      <c r="CJL129" s="195"/>
      <c r="CJM129" s="195"/>
      <c r="CJN129" s="195"/>
      <c r="CJO129" s="195"/>
      <c r="CJP129" s="195"/>
      <c r="CJQ129" s="195"/>
      <c r="CJR129" s="195"/>
      <c r="CJS129" s="195"/>
      <c r="CJT129" s="195"/>
      <c r="CJU129" s="195"/>
      <c r="CJV129" s="195"/>
      <c r="CJW129" s="195"/>
      <c r="CJX129" s="195"/>
      <c r="CJY129" s="195"/>
      <c r="CJZ129" s="195"/>
      <c r="CKA129" s="195"/>
      <c r="CKB129" s="195"/>
      <c r="CKC129" s="195"/>
      <c r="CKD129" s="195"/>
      <c r="CKE129" s="195"/>
      <c r="CKF129" s="195"/>
      <c r="CKG129" s="195"/>
      <c r="CKH129" s="195"/>
      <c r="CKI129" s="195"/>
      <c r="CKJ129" s="195"/>
      <c r="CKK129" s="195"/>
      <c r="CKL129" s="195"/>
      <c r="CKM129" s="195"/>
      <c r="CKN129" s="195"/>
      <c r="CKO129" s="195"/>
      <c r="CKP129" s="195"/>
      <c r="CKQ129" s="195"/>
      <c r="CKR129" s="195"/>
      <c r="CKS129" s="195"/>
      <c r="CKT129" s="195"/>
      <c r="CKU129" s="195"/>
      <c r="CKV129" s="195"/>
      <c r="CKW129" s="195"/>
      <c r="CKX129" s="195"/>
      <c r="CKY129" s="195"/>
      <c r="CKZ129" s="195"/>
      <c r="CLA129" s="195"/>
      <c r="CLB129" s="195"/>
      <c r="CLC129" s="195"/>
      <c r="CLD129" s="195"/>
      <c r="CLE129" s="195"/>
      <c r="CLF129" s="195"/>
      <c r="CLG129" s="195"/>
      <c r="CLH129" s="195"/>
      <c r="CLI129" s="195"/>
      <c r="CLJ129" s="195"/>
      <c r="CLK129" s="195"/>
      <c r="CLL129" s="195"/>
      <c r="CLM129" s="195"/>
      <c r="CLN129" s="195"/>
      <c r="CLO129" s="195"/>
      <c r="CLP129" s="195"/>
      <c r="CLQ129" s="195"/>
      <c r="CLR129" s="195"/>
      <c r="CLS129" s="195"/>
      <c r="CLT129" s="195"/>
      <c r="CLU129" s="195"/>
      <c r="CLV129" s="195"/>
      <c r="CLW129" s="195"/>
      <c r="CLX129" s="195"/>
      <c r="CLY129" s="195"/>
      <c r="CLZ129" s="195"/>
      <c r="CMA129" s="195"/>
      <c r="CMB129" s="195"/>
      <c r="CMC129" s="195"/>
      <c r="CMD129" s="195"/>
      <c r="CME129" s="195"/>
      <c r="CMF129" s="195"/>
      <c r="CMG129" s="195"/>
      <c r="CMH129" s="195"/>
      <c r="CMI129" s="195"/>
      <c r="CMJ129" s="195"/>
      <c r="CMK129" s="195"/>
      <c r="CML129" s="195"/>
      <c r="CMM129" s="195"/>
      <c r="CMN129" s="195"/>
      <c r="CMO129" s="195"/>
      <c r="CMP129" s="195"/>
      <c r="CMQ129" s="195"/>
      <c r="CMR129" s="195"/>
      <c r="CMS129" s="195"/>
      <c r="CMT129" s="195"/>
      <c r="CMU129" s="195"/>
      <c r="CMV129" s="195"/>
      <c r="CMW129" s="195"/>
      <c r="CMX129" s="195"/>
      <c r="CMY129" s="195"/>
      <c r="CMZ129" s="195"/>
      <c r="CNA129" s="195"/>
      <c r="CNB129" s="195"/>
      <c r="CNC129" s="195"/>
      <c r="CND129" s="195"/>
      <c r="CNE129" s="195"/>
      <c r="CNF129" s="195"/>
      <c r="CNG129" s="195"/>
      <c r="CNH129" s="195"/>
      <c r="CNI129" s="195"/>
      <c r="CNJ129" s="195"/>
      <c r="CNK129" s="195"/>
      <c r="CNL129" s="195"/>
      <c r="CNM129" s="195"/>
      <c r="CNN129" s="195"/>
      <c r="CNO129" s="195"/>
      <c r="CNP129" s="195"/>
      <c r="CNQ129" s="195"/>
      <c r="CNR129" s="195"/>
      <c r="CNS129" s="195"/>
      <c r="CNT129" s="195"/>
      <c r="CNU129" s="195"/>
      <c r="CNV129" s="195"/>
      <c r="CNW129" s="195"/>
      <c r="CNX129" s="195"/>
      <c r="CNY129" s="195"/>
      <c r="CNZ129" s="195"/>
      <c r="COA129" s="195"/>
      <c r="COB129" s="195"/>
      <c r="COC129" s="195"/>
      <c r="COD129" s="195"/>
      <c r="COE129" s="195"/>
      <c r="COF129" s="195"/>
      <c r="COG129" s="195"/>
      <c r="COH129" s="195"/>
      <c r="COI129" s="195"/>
      <c r="COJ129" s="195"/>
      <c r="COK129" s="195"/>
      <c r="COL129" s="195"/>
      <c r="COM129" s="195"/>
      <c r="CON129" s="195"/>
      <c r="COO129" s="195"/>
      <c r="COP129" s="195"/>
      <c r="COQ129" s="195"/>
      <c r="COR129" s="195"/>
      <c r="COS129" s="195"/>
      <c r="COT129" s="195"/>
      <c r="COU129" s="195"/>
      <c r="COV129" s="195"/>
      <c r="COW129" s="195"/>
      <c r="COX129" s="195"/>
      <c r="COY129" s="195"/>
      <c r="COZ129" s="195"/>
      <c r="CPA129" s="195"/>
      <c r="CPB129" s="195"/>
      <c r="CPC129" s="195"/>
      <c r="CPD129" s="195"/>
      <c r="CPE129" s="195"/>
      <c r="CPF129" s="195"/>
      <c r="CPG129" s="195"/>
      <c r="CPH129" s="195"/>
      <c r="CPI129" s="195"/>
      <c r="CPJ129" s="195"/>
      <c r="CPK129" s="195"/>
      <c r="CPL129" s="195"/>
      <c r="CPM129" s="195"/>
      <c r="CPN129" s="195"/>
      <c r="CPO129" s="195"/>
      <c r="CPP129" s="195"/>
      <c r="CPQ129" s="195"/>
      <c r="CPR129" s="195"/>
      <c r="CPS129" s="195"/>
      <c r="CPT129" s="195"/>
      <c r="CPU129" s="195"/>
      <c r="CPV129" s="195"/>
      <c r="CPW129" s="195"/>
      <c r="CPX129" s="195"/>
      <c r="CPY129" s="195"/>
      <c r="CPZ129" s="195"/>
      <c r="CQA129" s="195"/>
      <c r="CQB129" s="195"/>
      <c r="CQC129" s="195"/>
      <c r="CQD129" s="195"/>
      <c r="CQE129" s="195"/>
      <c r="CQF129" s="195"/>
      <c r="CQG129" s="195"/>
      <c r="CQH129" s="195"/>
      <c r="CQI129" s="195"/>
      <c r="CQJ129" s="195"/>
      <c r="CQK129" s="195"/>
      <c r="CQL129" s="195"/>
      <c r="CQM129" s="195"/>
      <c r="CQN129" s="195"/>
      <c r="CQO129" s="195"/>
      <c r="CQP129" s="195"/>
      <c r="CQQ129" s="195"/>
      <c r="CQR129" s="195"/>
      <c r="CQS129" s="195"/>
      <c r="CQT129" s="195"/>
      <c r="CQU129" s="195"/>
      <c r="CQV129" s="195"/>
      <c r="CQW129" s="195"/>
      <c r="CQX129" s="195"/>
      <c r="CQY129" s="195"/>
      <c r="CQZ129" s="195"/>
      <c r="CRA129" s="195"/>
      <c r="CRB129" s="195"/>
      <c r="CRC129" s="195"/>
      <c r="CRD129" s="195"/>
      <c r="CRE129" s="195"/>
      <c r="CRF129" s="195"/>
      <c r="CRG129" s="195"/>
      <c r="CRH129" s="195"/>
      <c r="CRI129" s="195"/>
      <c r="CRJ129" s="195"/>
      <c r="CRK129" s="195"/>
      <c r="CRL129" s="195"/>
      <c r="CRM129" s="195"/>
      <c r="CRN129" s="195"/>
      <c r="CRO129" s="195"/>
      <c r="CRP129" s="195"/>
      <c r="CRQ129" s="195"/>
      <c r="CRR129" s="195"/>
      <c r="CRS129" s="195"/>
      <c r="CRT129" s="195"/>
      <c r="CRU129" s="195"/>
      <c r="CRV129" s="195"/>
      <c r="CRW129" s="195"/>
      <c r="CRX129" s="195"/>
      <c r="CRY129" s="195"/>
      <c r="CRZ129" s="195"/>
      <c r="CSA129" s="195"/>
      <c r="CSB129" s="195"/>
      <c r="CSC129" s="195"/>
      <c r="CSD129" s="195"/>
      <c r="CSE129" s="195"/>
      <c r="CSF129" s="195"/>
      <c r="CSG129" s="195"/>
      <c r="CSH129" s="195"/>
      <c r="CSI129" s="195"/>
      <c r="CSJ129" s="195"/>
      <c r="CSK129" s="195"/>
      <c r="CSL129" s="195"/>
      <c r="CSM129" s="195"/>
      <c r="CSN129" s="195"/>
      <c r="CSO129" s="195"/>
      <c r="CSP129" s="195"/>
      <c r="CSQ129" s="195"/>
      <c r="CSR129" s="195"/>
      <c r="CSS129" s="195"/>
      <c r="CST129" s="195"/>
      <c r="CSU129" s="195"/>
      <c r="CSV129" s="195"/>
      <c r="CSW129" s="195"/>
      <c r="CSX129" s="195"/>
      <c r="CSY129" s="195"/>
      <c r="CSZ129" s="195"/>
      <c r="CTA129" s="195"/>
      <c r="CTB129" s="195"/>
      <c r="CTC129" s="195"/>
      <c r="CTD129" s="195"/>
      <c r="CTE129" s="195"/>
      <c r="CTF129" s="195"/>
      <c r="CTG129" s="195"/>
      <c r="CTH129" s="195"/>
      <c r="CTI129" s="195"/>
      <c r="CTJ129" s="195"/>
      <c r="CTK129" s="195"/>
      <c r="CTL129" s="195"/>
      <c r="CTM129" s="195"/>
      <c r="CTN129" s="195"/>
      <c r="CTO129" s="195"/>
      <c r="CTP129" s="195"/>
      <c r="CTQ129" s="195"/>
      <c r="CTR129" s="195"/>
      <c r="CTS129" s="195"/>
      <c r="CTT129" s="195"/>
      <c r="CTU129" s="195"/>
      <c r="CTV129" s="195"/>
      <c r="CTW129" s="195"/>
      <c r="CTX129" s="195"/>
      <c r="CTY129" s="195"/>
      <c r="CTZ129" s="195"/>
      <c r="CUA129" s="195"/>
      <c r="CUB129" s="195"/>
      <c r="CUC129" s="195"/>
      <c r="CUD129" s="195"/>
      <c r="CUE129" s="195"/>
      <c r="CUF129" s="195"/>
      <c r="CUG129" s="195"/>
      <c r="CUH129" s="195"/>
      <c r="CUI129" s="195"/>
      <c r="CUJ129" s="195"/>
      <c r="CUK129" s="195"/>
      <c r="CUL129" s="195"/>
      <c r="CUM129" s="195"/>
      <c r="CUN129" s="195"/>
      <c r="CUO129" s="195"/>
      <c r="CUP129" s="195"/>
      <c r="CUQ129" s="195"/>
      <c r="CUR129" s="195"/>
      <c r="CUS129" s="195"/>
      <c r="CUT129" s="195"/>
      <c r="CUU129" s="195"/>
      <c r="CUV129" s="195"/>
      <c r="CUW129" s="195"/>
      <c r="CUX129" s="195"/>
      <c r="CUY129" s="195"/>
      <c r="CUZ129" s="195"/>
      <c r="CVA129" s="195"/>
      <c r="CVB129" s="195"/>
      <c r="CVC129" s="195"/>
      <c r="CVD129" s="195"/>
      <c r="CVE129" s="195"/>
      <c r="CVF129" s="195"/>
      <c r="CVG129" s="195"/>
      <c r="CVH129" s="195"/>
      <c r="CVI129" s="195"/>
      <c r="CVJ129" s="195"/>
      <c r="CVK129" s="195"/>
      <c r="CVL129" s="195"/>
      <c r="CVM129" s="195"/>
      <c r="CVN129" s="195"/>
      <c r="CVO129" s="195"/>
      <c r="CVP129" s="195"/>
      <c r="CVQ129" s="195"/>
      <c r="CVR129" s="195"/>
      <c r="CVS129" s="195"/>
      <c r="CVT129" s="195"/>
      <c r="CVU129" s="195"/>
      <c r="CVV129" s="195"/>
      <c r="CVW129" s="195"/>
      <c r="CVX129" s="195"/>
      <c r="CVY129" s="195"/>
      <c r="CVZ129" s="195"/>
      <c r="CWA129" s="195"/>
      <c r="CWB129" s="195"/>
      <c r="CWC129" s="195"/>
      <c r="CWD129" s="195"/>
      <c r="CWE129" s="195"/>
      <c r="CWF129" s="195"/>
      <c r="CWG129" s="195"/>
      <c r="CWH129" s="195"/>
      <c r="CWI129" s="195"/>
      <c r="CWJ129" s="195"/>
      <c r="CWK129" s="195"/>
      <c r="CWL129" s="195"/>
      <c r="CWM129" s="195"/>
      <c r="CWN129" s="195"/>
      <c r="CWO129" s="195"/>
      <c r="CWP129" s="195"/>
      <c r="CWQ129" s="195"/>
      <c r="CWR129" s="195"/>
      <c r="CWS129" s="195"/>
      <c r="CWT129" s="195"/>
      <c r="CWU129" s="195"/>
      <c r="CWV129" s="195"/>
      <c r="CWW129" s="195"/>
      <c r="CWX129" s="195"/>
      <c r="CWY129" s="195"/>
      <c r="CWZ129" s="195"/>
      <c r="CXA129" s="195"/>
      <c r="CXB129" s="195"/>
      <c r="CXC129" s="195"/>
      <c r="CXD129" s="195"/>
      <c r="CXE129" s="195"/>
      <c r="CXF129" s="195"/>
      <c r="CXG129" s="195"/>
      <c r="CXH129" s="195"/>
      <c r="CXI129" s="195"/>
      <c r="CXJ129" s="195"/>
      <c r="CXK129" s="195"/>
      <c r="CXL129" s="195"/>
      <c r="CXM129" s="195"/>
      <c r="CXN129" s="195"/>
      <c r="CXO129" s="195"/>
      <c r="CXP129" s="195"/>
      <c r="CXQ129" s="195"/>
      <c r="CXR129" s="195"/>
      <c r="CXS129" s="195"/>
      <c r="CXT129" s="195"/>
      <c r="CXU129" s="195"/>
      <c r="CXV129" s="195"/>
      <c r="CXW129" s="195"/>
      <c r="CXX129" s="195"/>
      <c r="CXY129" s="195"/>
      <c r="CXZ129" s="195"/>
      <c r="CYA129" s="195"/>
      <c r="CYB129" s="195"/>
      <c r="CYC129" s="195"/>
      <c r="CYD129" s="195"/>
      <c r="CYE129" s="195"/>
      <c r="CYF129" s="195"/>
      <c r="CYG129" s="195"/>
      <c r="CYH129" s="195"/>
      <c r="CYI129" s="195"/>
      <c r="CYJ129" s="195"/>
      <c r="CYK129" s="195"/>
      <c r="CYL129" s="195"/>
      <c r="CYM129" s="195"/>
      <c r="CYN129" s="195"/>
      <c r="CYO129" s="195"/>
      <c r="CYP129" s="195"/>
      <c r="CYQ129" s="195"/>
      <c r="CYR129" s="195"/>
      <c r="CYS129" s="195"/>
      <c r="CYT129" s="195"/>
      <c r="CYU129" s="195"/>
      <c r="CYV129" s="195"/>
      <c r="CYW129" s="195"/>
      <c r="CYX129" s="195"/>
      <c r="CYY129" s="195"/>
      <c r="CYZ129" s="195"/>
      <c r="CZA129" s="195"/>
      <c r="CZB129" s="195"/>
      <c r="CZC129" s="195"/>
      <c r="CZD129" s="195"/>
      <c r="CZE129" s="195"/>
      <c r="CZF129" s="195"/>
      <c r="CZG129" s="195"/>
      <c r="CZH129" s="195"/>
      <c r="CZI129" s="195"/>
      <c r="CZJ129" s="195"/>
      <c r="CZK129" s="195"/>
      <c r="CZL129" s="195"/>
      <c r="CZM129" s="195"/>
      <c r="CZN129" s="195"/>
      <c r="CZO129" s="195"/>
      <c r="CZP129" s="195"/>
      <c r="CZQ129" s="195"/>
      <c r="CZR129" s="195"/>
      <c r="CZS129" s="195"/>
      <c r="CZT129" s="195"/>
      <c r="CZU129" s="195"/>
      <c r="CZV129" s="195"/>
      <c r="CZW129" s="195"/>
      <c r="CZX129" s="195"/>
      <c r="CZY129" s="195"/>
      <c r="CZZ129" s="195"/>
      <c r="DAA129" s="195"/>
      <c r="DAB129" s="195"/>
      <c r="DAC129" s="195"/>
      <c r="DAD129" s="195"/>
      <c r="DAE129" s="195"/>
      <c r="DAF129" s="195"/>
      <c r="DAG129" s="195"/>
      <c r="DAH129" s="195"/>
      <c r="DAI129" s="195"/>
      <c r="DAJ129" s="195"/>
      <c r="DAK129" s="195"/>
      <c r="DAL129" s="195"/>
      <c r="DAM129" s="195"/>
      <c r="DAN129" s="195"/>
      <c r="DAO129" s="195"/>
      <c r="DAP129" s="195"/>
      <c r="DAQ129" s="195"/>
      <c r="DAR129" s="195"/>
      <c r="DAS129" s="195"/>
      <c r="DAT129" s="195"/>
      <c r="DAU129" s="195"/>
      <c r="DAV129" s="195"/>
      <c r="DAW129" s="195"/>
      <c r="DAX129" s="195"/>
      <c r="DAY129" s="195"/>
      <c r="DAZ129" s="195"/>
      <c r="DBA129" s="195"/>
      <c r="DBB129" s="195"/>
      <c r="DBC129" s="195"/>
      <c r="DBD129" s="195"/>
      <c r="DBE129" s="195"/>
      <c r="DBF129" s="195"/>
      <c r="DBG129" s="195"/>
      <c r="DBH129" s="195"/>
      <c r="DBI129" s="195"/>
      <c r="DBJ129" s="195"/>
      <c r="DBK129" s="195"/>
      <c r="DBL129" s="195"/>
      <c r="DBM129" s="195"/>
      <c r="DBN129" s="195"/>
      <c r="DBO129" s="195"/>
      <c r="DBP129" s="195"/>
      <c r="DBQ129" s="195"/>
      <c r="DBR129" s="195"/>
      <c r="DBS129" s="195"/>
      <c r="DBT129" s="195"/>
      <c r="DBU129" s="195"/>
      <c r="DBV129" s="195"/>
      <c r="DBW129" s="195"/>
      <c r="DBX129" s="195"/>
      <c r="DBY129" s="195"/>
      <c r="DBZ129" s="195"/>
      <c r="DCA129" s="195"/>
      <c r="DCB129" s="195"/>
      <c r="DCC129" s="195"/>
      <c r="DCD129" s="195"/>
      <c r="DCE129" s="195"/>
      <c r="DCF129" s="195"/>
      <c r="DCG129" s="195"/>
      <c r="DCH129" s="195"/>
      <c r="DCI129" s="195"/>
      <c r="DCJ129" s="195"/>
      <c r="DCK129" s="195"/>
      <c r="DCL129" s="195"/>
      <c r="DCM129" s="195"/>
      <c r="DCN129" s="195"/>
      <c r="DCO129" s="195"/>
      <c r="DCP129" s="195"/>
      <c r="DCQ129" s="195"/>
      <c r="DCR129" s="195"/>
      <c r="DCS129" s="195"/>
      <c r="DCT129" s="195"/>
      <c r="DCU129" s="195"/>
      <c r="DCV129" s="195"/>
      <c r="DCW129" s="195"/>
      <c r="DCX129" s="195"/>
      <c r="DCY129" s="195"/>
      <c r="DCZ129" s="195"/>
      <c r="DDA129" s="195"/>
      <c r="DDB129" s="195"/>
      <c r="DDC129" s="195"/>
      <c r="DDD129" s="195"/>
      <c r="DDE129" s="195"/>
      <c r="DDF129" s="195"/>
      <c r="DDG129" s="195"/>
      <c r="DDH129" s="195"/>
      <c r="DDI129" s="195"/>
      <c r="DDJ129" s="195"/>
      <c r="DDK129" s="195"/>
      <c r="DDL129" s="195"/>
      <c r="DDM129" s="195"/>
      <c r="DDN129" s="195"/>
      <c r="DDO129" s="195"/>
      <c r="DDP129" s="195"/>
      <c r="DDQ129" s="195"/>
      <c r="DDR129" s="195"/>
      <c r="DDS129" s="195"/>
      <c r="DDT129" s="195"/>
      <c r="DDU129" s="195"/>
      <c r="DDV129" s="195"/>
      <c r="DDW129" s="195"/>
      <c r="DDX129" s="195"/>
      <c r="DDY129" s="195"/>
      <c r="DDZ129" s="195"/>
      <c r="DEA129" s="195"/>
      <c r="DEB129" s="195"/>
      <c r="DEC129" s="195"/>
      <c r="DED129" s="195"/>
      <c r="DEE129" s="195"/>
      <c r="DEF129" s="195"/>
      <c r="DEG129" s="195"/>
      <c r="DEH129" s="195"/>
      <c r="DEI129" s="195"/>
      <c r="DEJ129" s="195"/>
      <c r="DEK129" s="195"/>
      <c r="DEL129" s="195"/>
      <c r="DEM129" s="195"/>
      <c r="DEN129" s="195"/>
      <c r="DEO129" s="195"/>
      <c r="DEP129" s="195"/>
      <c r="DEQ129" s="195"/>
      <c r="DER129" s="195"/>
      <c r="DES129" s="195"/>
      <c r="DET129" s="195"/>
      <c r="DEU129" s="195"/>
      <c r="DEV129" s="195"/>
      <c r="DEW129" s="195"/>
      <c r="DEX129" s="195"/>
      <c r="DEY129" s="195"/>
      <c r="DEZ129" s="195"/>
      <c r="DFA129" s="195"/>
      <c r="DFB129" s="195"/>
      <c r="DFC129" s="195"/>
      <c r="DFD129" s="195"/>
      <c r="DFE129" s="195"/>
      <c r="DFF129" s="195"/>
      <c r="DFG129" s="195"/>
      <c r="DFH129" s="195"/>
      <c r="DFI129" s="195"/>
      <c r="DFJ129" s="195"/>
      <c r="DFK129" s="195"/>
      <c r="DFL129" s="195"/>
      <c r="DFM129" s="195"/>
      <c r="DFN129" s="195"/>
      <c r="DFO129" s="195"/>
      <c r="DFP129" s="195"/>
      <c r="DFQ129" s="195"/>
      <c r="DFR129" s="195"/>
      <c r="DFS129" s="195"/>
      <c r="DFT129" s="195"/>
      <c r="DFU129" s="195"/>
      <c r="DFV129" s="195"/>
      <c r="DFW129" s="195"/>
      <c r="DFX129" s="195"/>
      <c r="DFY129" s="195"/>
      <c r="DFZ129" s="195"/>
      <c r="DGA129" s="195"/>
      <c r="DGB129" s="195"/>
      <c r="DGC129" s="195"/>
      <c r="DGD129" s="195"/>
      <c r="DGE129" s="195"/>
      <c r="DGF129" s="195"/>
      <c r="DGG129" s="195"/>
      <c r="DGH129" s="195"/>
      <c r="DGI129" s="195"/>
      <c r="DGJ129" s="195"/>
      <c r="DGK129" s="195"/>
      <c r="DGL129" s="195"/>
      <c r="DGM129" s="195"/>
      <c r="DGN129" s="195"/>
      <c r="DGO129" s="195"/>
      <c r="DGP129" s="195"/>
      <c r="DGQ129" s="195"/>
      <c r="DGR129" s="195"/>
      <c r="DGS129" s="195"/>
      <c r="DGT129" s="195"/>
      <c r="DGU129" s="195"/>
      <c r="DGV129" s="195"/>
      <c r="DGW129" s="195"/>
      <c r="DGX129" s="195"/>
      <c r="DGY129" s="195"/>
      <c r="DGZ129" s="195"/>
      <c r="DHA129" s="195"/>
      <c r="DHB129" s="195"/>
      <c r="DHC129" s="195"/>
      <c r="DHD129" s="195"/>
      <c r="DHE129" s="195"/>
      <c r="DHF129" s="195"/>
      <c r="DHG129" s="195"/>
      <c r="DHH129" s="195"/>
      <c r="DHI129" s="195"/>
      <c r="DHJ129" s="195"/>
      <c r="DHK129" s="195"/>
      <c r="DHL129" s="195"/>
      <c r="DHM129" s="195"/>
      <c r="DHN129" s="195"/>
      <c r="DHO129" s="195"/>
      <c r="DHP129" s="195"/>
      <c r="DHQ129" s="195"/>
      <c r="DHR129" s="195"/>
      <c r="DHS129" s="195"/>
      <c r="DHT129" s="195"/>
      <c r="DHU129" s="195"/>
      <c r="DHV129" s="195"/>
      <c r="DHW129" s="195"/>
      <c r="DHX129" s="195"/>
      <c r="DHY129" s="195"/>
      <c r="DHZ129" s="195"/>
      <c r="DIA129" s="195"/>
      <c r="DIB129" s="195"/>
      <c r="DIC129" s="195"/>
      <c r="DID129" s="195"/>
      <c r="DIE129" s="195"/>
      <c r="DIF129" s="195"/>
      <c r="DIG129" s="195"/>
      <c r="DIH129" s="195"/>
      <c r="DII129" s="195"/>
      <c r="DIJ129" s="195"/>
      <c r="DIK129" s="195"/>
      <c r="DIL129" s="195"/>
      <c r="DIM129" s="195"/>
      <c r="DIN129" s="195"/>
      <c r="DIO129" s="195"/>
      <c r="DIP129" s="195"/>
      <c r="DIQ129" s="195"/>
      <c r="DIR129" s="195"/>
      <c r="DIS129" s="195"/>
      <c r="DIT129" s="195"/>
      <c r="DIU129" s="195"/>
      <c r="DIV129" s="195"/>
      <c r="DIW129" s="195"/>
      <c r="DIX129" s="195"/>
      <c r="DIY129" s="195"/>
      <c r="DIZ129" s="195"/>
      <c r="DJA129" s="195"/>
      <c r="DJB129" s="195"/>
      <c r="DJC129" s="195"/>
      <c r="DJD129" s="195"/>
      <c r="DJE129" s="195"/>
      <c r="DJF129" s="195"/>
      <c r="DJG129" s="195"/>
      <c r="DJH129" s="195"/>
      <c r="DJI129" s="195"/>
      <c r="DJJ129" s="195"/>
      <c r="DJK129" s="195"/>
      <c r="DJL129" s="195"/>
      <c r="DJM129" s="195"/>
      <c r="DJN129" s="195"/>
      <c r="DJO129" s="195"/>
      <c r="DJP129" s="195"/>
      <c r="DJQ129" s="195"/>
      <c r="DJR129" s="195"/>
      <c r="DJS129" s="195"/>
      <c r="DJT129" s="195"/>
      <c r="DJU129" s="195"/>
      <c r="DJV129" s="195"/>
      <c r="DJW129" s="195"/>
      <c r="DJX129" s="195"/>
      <c r="DJY129" s="195"/>
      <c r="DJZ129" s="195"/>
      <c r="DKA129" s="195"/>
      <c r="DKB129" s="195"/>
      <c r="DKC129" s="195"/>
      <c r="DKD129" s="195"/>
      <c r="DKE129" s="195"/>
      <c r="DKF129" s="195"/>
      <c r="DKG129" s="195"/>
      <c r="DKH129" s="195"/>
      <c r="DKI129" s="195"/>
      <c r="DKJ129" s="195"/>
      <c r="DKK129" s="195"/>
      <c r="DKL129" s="195"/>
      <c r="DKM129" s="195"/>
      <c r="DKN129" s="195"/>
      <c r="DKO129" s="195"/>
      <c r="DKP129" s="195"/>
      <c r="DKQ129" s="195"/>
      <c r="DKR129" s="195"/>
      <c r="DKS129" s="195"/>
      <c r="DKT129" s="195"/>
      <c r="DKU129" s="195"/>
      <c r="DKV129" s="195"/>
      <c r="DKW129" s="195"/>
      <c r="DKX129" s="195"/>
      <c r="DKY129" s="195"/>
      <c r="DKZ129" s="195"/>
      <c r="DLA129" s="195"/>
      <c r="DLB129" s="195"/>
      <c r="DLC129" s="195"/>
      <c r="DLD129" s="195"/>
      <c r="DLE129" s="195"/>
      <c r="DLF129" s="195"/>
      <c r="DLG129" s="195"/>
      <c r="DLH129" s="195"/>
      <c r="DLI129" s="195"/>
      <c r="DLJ129" s="195"/>
      <c r="DLK129" s="195"/>
      <c r="DLL129" s="195"/>
      <c r="DLM129" s="195"/>
      <c r="DLN129" s="195"/>
      <c r="DLO129" s="195"/>
      <c r="DLP129" s="195"/>
      <c r="DLQ129" s="195"/>
      <c r="DLR129" s="195"/>
      <c r="DLS129" s="195"/>
      <c r="DLT129" s="195"/>
      <c r="DLU129" s="195"/>
      <c r="DLV129" s="195"/>
      <c r="DLW129" s="195"/>
      <c r="DLX129" s="195"/>
      <c r="DLY129" s="195"/>
      <c r="DLZ129" s="195"/>
      <c r="DMA129" s="195"/>
      <c r="DMB129" s="195"/>
      <c r="DMC129" s="195"/>
      <c r="DMD129" s="195"/>
      <c r="DME129" s="195"/>
      <c r="DMF129" s="195"/>
      <c r="DMG129" s="195"/>
      <c r="DMH129" s="195"/>
      <c r="DMI129" s="195"/>
      <c r="DMJ129" s="195"/>
      <c r="DMK129" s="195"/>
      <c r="DML129" s="195"/>
      <c r="DMM129" s="195"/>
      <c r="DMN129" s="195"/>
      <c r="DMO129" s="195"/>
      <c r="DMP129" s="195"/>
      <c r="DMQ129" s="195"/>
      <c r="DMR129" s="195"/>
      <c r="DMS129" s="195"/>
      <c r="DMT129" s="195"/>
      <c r="DMU129" s="195"/>
      <c r="DMV129" s="195"/>
      <c r="DMW129" s="195"/>
      <c r="DMX129" s="195"/>
      <c r="DMY129" s="195"/>
      <c r="DMZ129" s="195"/>
      <c r="DNA129" s="195"/>
      <c r="DNB129" s="195"/>
      <c r="DNC129" s="195"/>
      <c r="DND129" s="195"/>
      <c r="DNE129" s="195"/>
      <c r="DNF129" s="195"/>
      <c r="DNG129" s="195"/>
      <c r="DNH129" s="195"/>
      <c r="DNI129" s="195"/>
      <c r="DNJ129" s="195"/>
      <c r="DNK129" s="195"/>
      <c r="DNL129" s="195"/>
      <c r="DNM129" s="195"/>
      <c r="DNN129" s="195"/>
      <c r="DNO129" s="195"/>
      <c r="DNP129" s="195"/>
      <c r="DNQ129" s="195"/>
      <c r="DNR129" s="195"/>
      <c r="DNS129" s="195"/>
      <c r="DNT129" s="195"/>
      <c r="DNU129" s="195"/>
      <c r="DNV129" s="195"/>
      <c r="DNW129" s="195"/>
      <c r="DNX129" s="195"/>
      <c r="DNY129" s="195"/>
      <c r="DNZ129" s="195"/>
      <c r="DOA129" s="195"/>
      <c r="DOB129" s="195"/>
      <c r="DOC129" s="195"/>
      <c r="DOD129" s="195"/>
      <c r="DOE129" s="195"/>
      <c r="DOF129" s="195"/>
      <c r="DOG129" s="195"/>
      <c r="DOH129" s="195"/>
      <c r="DOI129" s="195"/>
      <c r="DOJ129" s="195"/>
      <c r="DOK129" s="195"/>
      <c r="DOL129" s="195"/>
      <c r="DOM129" s="195"/>
      <c r="DON129" s="195"/>
      <c r="DOO129" s="195"/>
      <c r="DOP129" s="195"/>
      <c r="DOQ129" s="195"/>
      <c r="DOR129" s="195"/>
      <c r="DOS129" s="195"/>
      <c r="DOT129" s="195"/>
      <c r="DOU129" s="195"/>
      <c r="DOV129" s="195"/>
      <c r="DOW129" s="195"/>
      <c r="DOX129" s="195"/>
      <c r="DOY129" s="195"/>
      <c r="DOZ129" s="195"/>
      <c r="DPA129" s="195"/>
      <c r="DPB129" s="195"/>
      <c r="DPC129" s="195"/>
      <c r="DPD129" s="195"/>
      <c r="DPE129" s="195"/>
      <c r="DPF129" s="195"/>
      <c r="DPG129" s="195"/>
      <c r="DPH129" s="195"/>
      <c r="DPI129" s="195"/>
      <c r="DPJ129" s="195"/>
      <c r="DPK129" s="195"/>
      <c r="DPL129" s="195"/>
      <c r="DPM129" s="195"/>
      <c r="DPN129" s="195"/>
      <c r="DPO129" s="195"/>
      <c r="DPP129" s="195"/>
      <c r="DPQ129" s="195"/>
      <c r="DPR129" s="195"/>
      <c r="DPS129" s="195"/>
      <c r="DPT129" s="195"/>
      <c r="DPU129" s="195"/>
      <c r="DPV129" s="195"/>
      <c r="DPW129" s="195"/>
      <c r="DPX129" s="195"/>
      <c r="DPY129" s="195"/>
      <c r="DPZ129" s="195"/>
      <c r="DQA129" s="195"/>
      <c r="DQB129" s="195"/>
      <c r="DQC129" s="195"/>
      <c r="DQD129" s="195"/>
      <c r="DQE129" s="195"/>
      <c r="DQF129" s="195"/>
      <c r="DQG129" s="195"/>
      <c r="DQH129" s="195"/>
      <c r="DQI129" s="195"/>
      <c r="DQJ129" s="195"/>
      <c r="DQK129" s="195"/>
      <c r="DQL129" s="195"/>
      <c r="DQM129" s="195"/>
      <c r="DQN129" s="195"/>
      <c r="DQO129" s="195"/>
      <c r="DQP129" s="195"/>
      <c r="DQQ129" s="195"/>
      <c r="DQR129" s="195"/>
      <c r="DQS129" s="195"/>
      <c r="DQT129" s="195"/>
      <c r="DQU129" s="195"/>
      <c r="DQV129" s="195"/>
      <c r="DQW129" s="195"/>
      <c r="DQX129" s="195"/>
      <c r="DQY129" s="195"/>
      <c r="DQZ129" s="195"/>
      <c r="DRA129" s="195"/>
      <c r="DRB129" s="195"/>
      <c r="DRC129" s="195"/>
      <c r="DRD129" s="195"/>
      <c r="DRE129" s="195"/>
      <c r="DRF129" s="195"/>
      <c r="DRG129" s="195"/>
      <c r="DRH129" s="195"/>
      <c r="DRI129" s="195"/>
      <c r="DRJ129" s="195"/>
      <c r="DRK129" s="195"/>
      <c r="DRL129" s="195"/>
      <c r="DRM129" s="195"/>
      <c r="DRN129" s="195"/>
      <c r="DRO129" s="195"/>
      <c r="DRP129" s="195"/>
      <c r="DRQ129" s="195"/>
      <c r="DRR129" s="195"/>
      <c r="DRS129" s="195"/>
      <c r="DRT129" s="195"/>
      <c r="DRU129" s="195"/>
      <c r="DRV129" s="195"/>
      <c r="DRW129" s="195"/>
      <c r="DRX129" s="195"/>
      <c r="DRY129" s="195"/>
      <c r="DRZ129" s="195"/>
      <c r="DSA129" s="195"/>
      <c r="DSB129" s="195"/>
      <c r="DSC129" s="195"/>
      <c r="DSD129" s="195"/>
      <c r="DSE129" s="195"/>
      <c r="DSF129" s="195"/>
      <c r="DSG129" s="195"/>
      <c r="DSH129" s="195"/>
      <c r="DSI129" s="195"/>
      <c r="DSJ129" s="195"/>
      <c r="DSK129" s="195"/>
      <c r="DSL129" s="195"/>
      <c r="DSM129" s="195"/>
      <c r="DSN129" s="195"/>
      <c r="DSO129" s="195"/>
      <c r="DSP129" s="195"/>
      <c r="DSQ129" s="195"/>
      <c r="DSR129" s="195"/>
      <c r="DSS129" s="195"/>
      <c r="DST129" s="195"/>
      <c r="DSU129" s="195"/>
      <c r="DSV129" s="195"/>
      <c r="DSW129" s="195"/>
      <c r="DSX129" s="195"/>
      <c r="DSY129" s="195"/>
      <c r="DSZ129" s="195"/>
      <c r="DTA129" s="195"/>
      <c r="DTB129" s="195"/>
      <c r="DTC129" s="195"/>
      <c r="DTD129" s="195"/>
      <c r="DTE129" s="195"/>
      <c r="DTF129" s="195"/>
      <c r="DTG129" s="195"/>
      <c r="DTH129" s="195"/>
      <c r="DTI129" s="195"/>
      <c r="DTJ129" s="195"/>
      <c r="DTK129" s="195"/>
      <c r="DTL129" s="195"/>
      <c r="DTM129" s="195"/>
      <c r="DTN129" s="195"/>
      <c r="DTO129" s="195"/>
      <c r="DTP129" s="195"/>
      <c r="DTQ129" s="195"/>
      <c r="DTR129" s="195"/>
      <c r="DTS129" s="195"/>
      <c r="DTT129" s="195"/>
      <c r="DTU129" s="195"/>
      <c r="DTV129" s="195"/>
      <c r="DTW129" s="195"/>
      <c r="DTX129" s="195"/>
      <c r="DTY129" s="195"/>
      <c r="DTZ129" s="195"/>
      <c r="DUA129" s="195"/>
      <c r="DUB129" s="195"/>
      <c r="DUC129" s="195"/>
      <c r="DUD129" s="195"/>
      <c r="DUE129" s="195"/>
      <c r="DUF129" s="195"/>
      <c r="DUG129" s="195"/>
      <c r="DUH129" s="195"/>
      <c r="DUI129" s="195"/>
      <c r="DUJ129" s="195"/>
      <c r="DUK129" s="195"/>
      <c r="DUL129" s="195"/>
      <c r="DUM129" s="195"/>
      <c r="DUN129" s="195"/>
      <c r="DUO129" s="195"/>
      <c r="DUP129" s="195"/>
      <c r="DUQ129" s="195"/>
      <c r="DUR129" s="195"/>
      <c r="DUS129" s="195"/>
      <c r="DUT129" s="195"/>
      <c r="DUU129" s="195"/>
      <c r="DUV129" s="195"/>
      <c r="DUW129" s="195"/>
      <c r="DUX129" s="195"/>
      <c r="DUY129" s="195"/>
      <c r="DUZ129" s="195"/>
      <c r="DVA129" s="195"/>
      <c r="DVB129" s="195"/>
      <c r="DVC129" s="195"/>
      <c r="DVD129" s="195"/>
      <c r="DVE129" s="195"/>
      <c r="DVF129" s="195"/>
      <c r="DVG129" s="195"/>
      <c r="DVH129" s="195"/>
      <c r="DVI129" s="195"/>
      <c r="DVJ129" s="195"/>
      <c r="DVK129" s="195"/>
      <c r="DVL129" s="195"/>
      <c r="DVM129" s="195"/>
      <c r="DVN129" s="195"/>
      <c r="DVO129" s="195"/>
      <c r="DVP129" s="195"/>
      <c r="DVQ129" s="195"/>
      <c r="DVR129" s="195"/>
      <c r="DVS129" s="195"/>
      <c r="DVT129" s="195"/>
      <c r="DVU129" s="195"/>
      <c r="DVV129" s="195"/>
      <c r="DVW129" s="195"/>
      <c r="DVX129" s="195"/>
      <c r="DVY129" s="195"/>
      <c r="DVZ129" s="195"/>
      <c r="DWA129" s="195"/>
      <c r="DWB129" s="195"/>
      <c r="DWC129" s="195"/>
      <c r="DWD129" s="195"/>
      <c r="DWE129" s="195"/>
      <c r="DWF129" s="195"/>
      <c r="DWG129" s="195"/>
      <c r="DWH129" s="195"/>
      <c r="DWI129" s="195"/>
      <c r="DWJ129" s="195"/>
      <c r="DWK129" s="195"/>
      <c r="DWL129" s="195"/>
      <c r="DWM129" s="195"/>
      <c r="DWN129" s="195"/>
      <c r="DWO129" s="195"/>
      <c r="DWP129" s="195"/>
      <c r="DWQ129" s="195"/>
      <c r="DWR129" s="195"/>
      <c r="DWS129" s="195"/>
      <c r="DWT129" s="195"/>
      <c r="DWU129" s="195"/>
      <c r="DWV129" s="195"/>
      <c r="DWW129" s="195"/>
      <c r="DWX129" s="195"/>
      <c r="DWY129" s="195"/>
      <c r="DWZ129" s="195"/>
      <c r="DXA129" s="195"/>
      <c r="DXB129" s="195"/>
      <c r="DXC129" s="195"/>
      <c r="DXD129" s="195"/>
      <c r="DXE129" s="195"/>
      <c r="DXF129" s="195"/>
      <c r="DXG129" s="195"/>
      <c r="DXH129" s="195"/>
      <c r="DXI129" s="195"/>
      <c r="DXJ129" s="195"/>
      <c r="DXK129" s="195"/>
      <c r="DXL129" s="195"/>
      <c r="DXM129" s="195"/>
      <c r="DXN129" s="195"/>
      <c r="DXO129" s="195"/>
      <c r="DXP129" s="195"/>
      <c r="DXQ129" s="195"/>
      <c r="DXR129" s="195"/>
      <c r="DXS129" s="195"/>
      <c r="DXT129" s="195"/>
      <c r="DXU129" s="195"/>
      <c r="DXV129" s="195"/>
      <c r="DXW129" s="195"/>
      <c r="DXX129" s="195"/>
      <c r="DXY129" s="195"/>
      <c r="DXZ129" s="195"/>
      <c r="DYA129" s="195"/>
      <c r="DYB129" s="195"/>
      <c r="DYC129" s="195"/>
      <c r="DYD129" s="195"/>
      <c r="DYE129" s="195"/>
      <c r="DYF129" s="195"/>
      <c r="DYG129" s="195"/>
      <c r="DYH129" s="195"/>
      <c r="DYI129" s="195"/>
      <c r="DYJ129" s="195"/>
      <c r="DYK129" s="195"/>
      <c r="DYL129" s="195"/>
      <c r="DYM129" s="195"/>
      <c r="DYN129" s="195"/>
      <c r="DYO129" s="195"/>
      <c r="DYP129" s="195"/>
      <c r="DYQ129" s="195"/>
      <c r="DYR129" s="195"/>
      <c r="DYS129" s="195"/>
      <c r="DYT129" s="195"/>
      <c r="DYU129" s="195"/>
      <c r="DYV129" s="195"/>
      <c r="DYW129" s="195"/>
      <c r="DYX129" s="195"/>
      <c r="DYY129" s="195"/>
      <c r="DYZ129" s="195"/>
      <c r="DZA129" s="195"/>
      <c r="DZB129" s="195"/>
      <c r="DZC129" s="195"/>
      <c r="DZD129" s="195"/>
      <c r="DZE129" s="195"/>
      <c r="DZF129" s="195"/>
      <c r="DZG129" s="195"/>
      <c r="DZH129" s="195"/>
      <c r="DZI129" s="195"/>
      <c r="DZJ129" s="195"/>
      <c r="DZK129" s="195"/>
      <c r="DZL129" s="195"/>
      <c r="DZM129" s="195"/>
      <c r="DZN129" s="195"/>
      <c r="DZO129" s="195"/>
      <c r="DZP129" s="195"/>
      <c r="DZQ129" s="195"/>
      <c r="DZR129" s="195"/>
      <c r="DZS129" s="195"/>
      <c r="DZT129" s="195"/>
      <c r="DZU129" s="195"/>
      <c r="DZV129" s="195"/>
      <c r="DZW129" s="195"/>
      <c r="DZX129" s="195"/>
      <c r="DZY129" s="195"/>
      <c r="DZZ129" s="195"/>
      <c r="EAA129" s="195"/>
      <c r="EAB129" s="195"/>
      <c r="EAC129" s="195"/>
      <c r="EAD129" s="195"/>
      <c r="EAE129" s="195"/>
      <c r="EAF129" s="195"/>
      <c r="EAG129" s="195"/>
      <c r="EAH129" s="195"/>
      <c r="EAI129" s="195"/>
      <c r="EAJ129" s="195"/>
      <c r="EAK129" s="195"/>
      <c r="EAL129" s="195"/>
      <c r="EAM129" s="195"/>
      <c r="EAN129" s="195"/>
      <c r="EAO129" s="195"/>
      <c r="EAP129" s="195"/>
      <c r="EAQ129" s="195"/>
      <c r="EAR129" s="195"/>
      <c r="EAS129" s="195"/>
      <c r="EAT129" s="195"/>
      <c r="EAU129" s="195"/>
      <c r="EAV129" s="195"/>
      <c r="EAW129" s="195"/>
      <c r="EAX129" s="195"/>
      <c r="EAY129" s="195"/>
      <c r="EAZ129" s="195"/>
      <c r="EBA129" s="195"/>
      <c r="EBB129" s="195"/>
      <c r="EBC129" s="195"/>
      <c r="EBD129" s="195"/>
      <c r="EBE129" s="195"/>
      <c r="EBF129" s="195"/>
      <c r="EBG129" s="195"/>
      <c r="EBH129" s="195"/>
      <c r="EBI129" s="195"/>
      <c r="EBJ129" s="195"/>
      <c r="EBK129" s="195"/>
      <c r="EBL129" s="195"/>
      <c r="EBM129" s="195"/>
      <c r="EBN129" s="195"/>
      <c r="EBO129" s="195"/>
      <c r="EBP129" s="195"/>
      <c r="EBQ129" s="195"/>
      <c r="EBR129" s="195"/>
      <c r="EBS129" s="195"/>
      <c r="EBT129" s="195"/>
      <c r="EBU129" s="195"/>
      <c r="EBV129" s="195"/>
      <c r="EBW129" s="195"/>
      <c r="EBX129" s="195"/>
      <c r="EBY129" s="195"/>
      <c r="EBZ129" s="195"/>
      <c r="ECA129" s="195"/>
      <c r="ECB129" s="195"/>
      <c r="ECC129" s="195"/>
      <c r="ECD129" s="195"/>
      <c r="ECE129" s="195"/>
      <c r="ECF129" s="195"/>
      <c r="ECG129" s="195"/>
      <c r="ECH129" s="195"/>
      <c r="ECI129" s="195"/>
      <c r="ECJ129" s="195"/>
      <c r="ECK129" s="195"/>
      <c r="ECL129" s="195"/>
      <c r="ECM129" s="195"/>
      <c r="ECN129" s="195"/>
      <c r="ECO129" s="195"/>
      <c r="ECP129" s="195"/>
      <c r="ECQ129" s="195"/>
      <c r="ECR129" s="195"/>
      <c r="ECS129" s="195"/>
      <c r="ECT129" s="195"/>
      <c r="ECU129" s="195"/>
      <c r="ECV129" s="195"/>
      <c r="ECW129" s="195"/>
      <c r="ECX129" s="195"/>
      <c r="ECY129" s="195"/>
      <c r="ECZ129" s="195"/>
      <c r="EDA129" s="195"/>
      <c r="EDB129" s="195"/>
      <c r="EDC129" s="195"/>
      <c r="EDD129" s="195"/>
      <c r="EDE129" s="195"/>
      <c r="EDF129" s="195"/>
      <c r="EDG129" s="195"/>
      <c r="EDH129" s="195"/>
      <c r="EDI129" s="195"/>
      <c r="EDJ129" s="195"/>
      <c r="EDK129" s="195"/>
      <c r="EDL129" s="195"/>
      <c r="EDM129" s="195"/>
      <c r="EDN129" s="195"/>
      <c r="EDO129" s="195"/>
      <c r="EDP129" s="195"/>
      <c r="EDQ129" s="195"/>
      <c r="EDR129" s="195"/>
      <c r="EDS129" s="195"/>
      <c r="EDT129" s="195"/>
      <c r="EDU129" s="195"/>
      <c r="EDV129" s="195"/>
      <c r="EDW129" s="195"/>
      <c r="EDX129" s="195"/>
      <c r="EDY129" s="195"/>
      <c r="EDZ129" s="195"/>
      <c r="EEA129" s="195"/>
      <c r="EEB129" s="195"/>
      <c r="EEC129" s="195"/>
      <c r="EED129" s="195"/>
      <c r="EEE129" s="195"/>
      <c r="EEF129" s="195"/>
      <c r="EEG129" s="195"/>
      <c r="EEH129" s="195"/>
      <c r="EEI129" s="195"/>
      <c r="EEJ129" s="195"/>
      <c r="EEK129" s="195"/>
      <c r="EEL129" s="195"/>
      <c r="EEM129" s="195"/>
      <c r="EEN129" s="195"/>
      <c r="EEO129" s="195"/>
      <c r="EEP129" s="195"/>
      <c r="EEQ129" s="195"/>
      <c r="EER129" s="195"/>
      <c r="EES129" s="195"/>
      <c r="EET129" s="195"/>
      <c r="EEU129" s="195"/>
      <c r="EEV129" s="195"/>
      <c r="EEW129" s="195"/>
      <c r="EEX129" s="195"/>
      <c r="EEY129" s="195"/>
      <c r="EEZ129" s="195"/>
      <c r="EFA129" s="195"/>
      <c r="EFB129" s="195"/>
      <c r="EFC129" s="195"/>
      <c r="EFD129" s="195"/>
      <c r="EFE129" s="195"/>
      <c r="EFF129" s="195"/>
      <c r="EFG129" s="195"/>
      <c r="EFH129" s="195"/>
      <c r="EFI129" s="195"/>
      <c r="EFJ129" s="195"/>
      <c r="EFK129" s="195"/>
      <c r="EFL129" s="195"/>
      <c r="EFM129" s="195"/>
      <c r="EFN129" s="195"/>
      <c r="EFO129" s="195"/>
      <c r="EFP129" s="195"/>
      <c r="EFQ129" s="195"/>
      <c r="EFR129" s="195"/>
      <c r="EFS129" s="195"/>
      <c r="EFT129" s="195"/>
      <c r="EFU129" s="195"/>
      <c r="EFV129" s="195"/>
      <c r="EFW129" s="195"/>
      <c r="EFX129" s="195"/>
      <c r="EFY129" s="195"/>
      <c r="EFZ129" s="195"/>
      <c r="EGA129" s="195"/>
      <c r="EGB129" s="195"/>
      <c r="EGC129" s="195"/>
      <c r="EGD129" s="195"/>
      <c r="EGE129" s="195"/>
      <c r="EGF129" s="195"/>
      <c r="EGG129" s="195"/>
      <c r="EGH129" s="195"/>
      <c r="EGI129" s="195"/>
      <c r="EGJ129" s="195"/>
      <c r="EGK129" s="195"/>
      <c r="EGL129" s="195"/>
      <c r="EGM129" s="195"/>
      <c r="EGN129" s="195"/>
      <c r="EGO129" s="195"/>
      <c r="EGP129" s="195"/>
      <c r="EGQ129" s="195"/>
      <c r="EGR129" s="195"/>
      <c r="EGS129" s="195"/>
      <c r="EGT129" s="195"/>
      <c r="EGU129" s="195"/>
      <c r="EGV129" s="195"/>
      <c r="EGW129" s="195"/>
      <c r="EGX129" s="195"/>
      <c r="EGY129" s="195"/>
      <c r="EGZ129" s="195"/>
      <c r="EHA129" s="195"/>
      <c r="EHB129" s="195"/>
      <c r="EHC129" s="195"/>
      <c r="EHD129" s="195"/>
      <c r="EHE129" s="195"/>
      <c r="EHF129" s="195"/>
      <c r="EHG129" s="195"/>
      <c r="EHH129" s="195"/>
      <c r="EHI129" s="195"/>
      <c r="EHJ129" s="195"/>
      <c r="EHK129" s="195"/>
      <c r="EHL129" s="195"/>
      <c r="EHM129" s="195"/>
      <c r="EHN129" s="195"/>
      <c r="EHO129" s="195"/>
      <c r="EHP129" s="195"/>
      <c r="EHQ129" s="195"/>
      <c r="EHR129" s="195"/>
      <c r="EHS129" s="195"/>
      <c r="EHT129" s="195"/>
      <c r="EHU129" s="195"/>
      <c r="EHV129" s="195"/>
      <c r="EHW129" s="195"/>
      <c r="EHX129" s="195"/>
      <c r="EHY129" s="195"/>
      <c r="EHZ129" s="195"/>
      <c r="EIA129" s="195"/>
      <c r="EIB129" s="195"/>
      <c r="EIC129" s="195"/>
      <c r="EID129" s="195"/>
      <c r="EIE129" s="195"/>
      <c r="EIF129" s="195"/>
      <c r="EIG129" s="195"/>
      <c r="EIH129" s="195"/>
      <c r="EII129" s="195"/>
      <c r="EIJ129" s="195"/>
      <c r="EIK129" s="195"/>
      <c r="EIL129" s="195"/>
      <c r="EIM129" s="195"/>
      <c r="EIN129" s="195"/>
      <c r="EIO129" s="195"/>
      <c r="EIP129" s="195"/>
      <c r="EIQ129" s="195"/>
      <c r="EIR129" s="195"/>
      <c r="EIS129" s="195"/>
      <c r="EIT129" s="195"/>
      <c r="EIU129" s="195"/>
      <c r="EIV129" s="195"/>
      <c r="EIW129" s="195"/>
      <c r="EIX129" s="195"/>
      <c r="EIY129" s="195"/>
      <c r="EIZ129" s="195"/>
      <c r="EJA129" s="195"/>
      <c r="EJB129" s="195"/>
      <c r="EJC129" s="195"/>
      <c r="EJD129" s="195"/>
      <c r="EJE129" s="195"/>
      <c r="EJF129" s="195"/>
      <c r="EJG129" s="195"/>
      <c r="EJH129" s="195"/>
      <c r="EJI129" s="195"/>
      <c r="EJJ129" s="195"/>
      <c r="EJK129" s="195"/>
      <c r="EJL129" s="195"/>
      <c r="EJM129" s="195"/>
      <c r="EJN129" s="195"/>
      <c r="EJO129" s="195"/>
      <c r="EJP129" s="195"/>
      <c r="EJQ129" s="195"/>
      <c r="EJR129" s="195"/>
      <c r="EJS129" s="195"/>
      <c r="EJT129" s="195"/>
      <c r="EJU129" s="195"/>
      <c r="EJV129" s="195"/>
      <c r="EJW129" s="195"/>
      <c r="EJX129" s="195"/>
      <c r="EJY129" s="195"/>
      <c r="EJZ129" s="195"/>
      <c r="EKA129" s="195"/>
      <c r="EKB129" s="195"/>
      <c r="EKC129" s="195"/>
      <c r="EKD129" s="195"/>
      <c r="EKE129" s="195"/>
      <c r="EKF129" s="195"/>
      <c r="EKG129" s="195"/>
      <c r="EKH129" s="195"/>
      <c r="EKI129" s="195"/>
      <c r="EKJ129" s="195"/>
      <c r="EKK129" s="195"/>
      <c r="EKL129" s="195"/>
      <c r="EKM129" s="195"/>
      <c r="EKN129" s="195"/>
      <c r="EKO129" s="195"/>
      <c r="EKP129" s="195"/>
      <c r="EKQ129" s="195"/>
      <c r="EKR129" s="195"/>
      <c r="EKS129" s="195"/>
      <c r="EKT129" s="195"/>
      <c r="EKU129" s="195"/>
      <c r="EKV129" s="195"/>
      <c r="EKW129" s="195"/>
      <c r="EKX129" s="195"/>
      <c r="EKY129" s="195"/>
      <c r="EKZ129" s="195"/>
      <c r="ELA129" s="195"/>
      <c r="ELB129" s="195"/>
      <c r="ELC129" s="195"/>
      <c r="ELD129" s="195"/>
      <c r="ELE129" s="195"/>
      <c r="ELF129" s="195"/>
      <c r="ELG129" s="195"/>
      <c r="ELH129" s="195"/>
      <c r="ELI129" s="195"/>
      <c r="ELJ129" s="195"/>
      <c r="ELK129" s="195"/>
      <c r="ELL129" s="195"/>
      <c r="ELM129" s="195"/>
      <c r="ELN129" s="195"/>
      <c r="ELO129" s="195"/>
      <c r="ELP129" s="195"/>
      <c r="ELQ129" s="195"/>
      <c r="ELR129" s="195"/>
      <c r="ELS129" s="195"/>
      <c r="ELT129" s="195"/>
      <c r="ELU129" s="195"/>
      <c r="ELV129" s="195"/>
      <c r="ELW129" s="195"/>
      <c r="ELX129" s="195"/>
      <c r="ELY129" s="195"/>
      <c r="ELZ129" s="195"/>
      <c r="EMA129" s="195"/>
      <c r="EMB129" s="195"/>
      <c r="EMC129" s="195"/>
      <c r="EMD129" s="195"/>
      <c r="EME129" s="195"/>
      <c r="EMF129" s="195"/>
      <c r="EMG129" s="195"/>
      <c r="EMH129" s="195"/>
      <c r="EMI129" s="195"/>
      <c r="EMJ129" s="195"/>
      <c r="EMK129" s="195"/>
      <c r="EML129" s="195"/>
      <c r="EMM129" s="195"/>
      <c r="EMN129" s="195"/>
      <c r="EMO129" s="195"/>
      <c r="EMP129" s="195"/>
      <c r="EMQ129" s="195"/>
      <c r="EMR129" s="195"/>
      <c r="EMS129" s="195"/>
      <c r="EMT129" s="195"/>
      <c r="EMU129" s="195"/>
      <c r="EMV129" s="195"/>
      <c r="EMW129" s="195"/>
      <c r="EMX129" s="195"/>
      <c r="EMY129" s="195"/>
      <c r="EMZ129" s="195"/>
      <c r="ENA129" s="195"/>
      <c r="ENB129" s="195"/>
      <c r="ENC129" s="195"/>
      <c r="END129" s="195"/>
      <c r="ENE129" s="195"/>
      <c r="ENF129" s="195"/>
      <c r="ENG129" s="195"/>
      <c r="ENH129" s="195"/>
      <c r="ENI129" s="195"/>
      <c r="ENJ129" s="195"/>
      <c r="ENK129" s="195"/>
      <c r="ENL129" s="195"/>
      <c r="ENM129" s="195"/>
      <c r="ENN129" s="195"/>
      <c r="ENO129" s="195"/>
      <c r="ENP129" s="195"/>
      <c r="ENQ129" s="195"/>
      <c r="ENR129" s="195"/>
      <c r="ENS129" s="195"/>
      <c r="ENT129" s="195"/>
      <c r="ENU129" s="195"/>
      <c r="ENV129" s="195"/>
      <c r="ENW129" s="195"/>
      <c r="ENX129" s="195"/>
      <c r="ENY129" s="195"/>
      <c r="ENZ129" s="195"/>
      <c r="EOA129" s="195"/>
      <c r="EOB129" s="195"/>
      <c r="EOC129" s="195"/>
      <c r="EOD129" s="195"/>
      <c r="EOE129" s="195"/>
      <c r="EOF129" s="195"/>
      <c r="EOG129" s="195"/>
      <c r="EOH129" s="195"/>
      <c r="EOI129" s="195"/>
      <c r="EOJ129" s="195"/>
      <c r="EOK129" s="195"/>
      <c r="EOL129" s="195"/>
      <c r="EOM129" s="195"/>
      <c r="EON129" s="195"/>
      <c r="EOO129" s="195"/>
      <c r="EOP129" s="195"/>
      <c r="EOQ129" s="195"/>
      <c r="EOR129" s="195"/>
      <c r="EOS129" s="195"/>
      <c r="EOT129" s="195"/>
      <c r="EOU129" s="195"/>
      <c r="EOV129" s="195"/>
      <c r="EOW129" s="195"/>
      <c r="EOX129" s="195"/>
      <c r="EOY129" s="195"/>
      <c r="EOZ129" s="195"/>
      <c r="EPA129" s="195"/>
      <c r="EPB129" s="195"/>
      <c r="EPC129" s="195"/>
      <c r="EPD129" s="195"/>
      <c r="EPE129" s="195"/>
      <c r="EPF129" s="195"/>
      <c r="EPG129" s="195"/>
      <c r="EPH129" s="195"/>
      <c r="EPI129" s="195"/>
      <c r="EPJ129" s="195"/>
      <c r="EPK129" s="195"/>
      <c r="EPL129" s="195"/>
      <c r="EPM129" s="195"/>
      <c r="EPN129" s="195"/>
      <c r="EPO129" s="195"/>
      <c r="EPP129" s="195"/>
      <c r="EPQ129" s="195"/>
      <c r="EPR129" s="195"/>
      <c r="EPS129" s="195"/>
      <c r="EPT129" s="195"/>
      <c r="EPU129" s="195"/>
      <c r="EPV129" s="195"/>
      <c r="EPW129" s="195"/>
      <c r="EPX129" s="195"/>
      <c r="EPY129" s="195"/>
      <c r="EPZ129" s="195"/>
      <c r="EQA129" s="195"/>
      <c r="EQB129" s="195"/>
      <c r="EQC129" s="195"/>
      <c r="EQD129" s="195"/>
      <c r="EQE129" s="195"/>
      <c r="EQF129" s="195"/>
      <c r="EQG129" s="195"/>
      <c r="EQH129" s="195"/>
      <c r="EQI129" s="195"/>
      <c r="EQJ129" s="195"/>
      <c r="EQK129" s="195"/>
      <c r="EQL129" s="195"/>
      <c r="EQM129" s="195"/>
      <c r="EQN129" s="195"/>
      <c r="EQO129" s="195"/>
      <c r="EQP129" s="195"/>
      <c r="EQQ129" s="195"/>
      <c r="EQR129" s="195"/>
      <c r="EQS129" s="195"/>
      <c r="EQT129" s="195"/>
      <c r="EQU129" s="195"/>
      <c r="EQV129" s="195"/>
      <c r="EQW129" s="195"/>
      <c r="EQX129" s="195"/>
      <c r="EQY129" s="195"/>
      <c r="EQZ129" s="195"/>
      <c r="ERA129" s="195"/>
      <c r="ERB129" s="195"/>
      <c r="ERC129" s="195"/>
      <c r="ERD129" s="195"/>
      <c r="ERE129" s="195"/>
      <c r="ERF129" s="195"/>
      <c r="ERG129" s="195"/>
      <c r="ERH129" s="195"/>
      <c r="ERI129" s="195"/>
      <c r="ERJ129" s="195"/>
      <c r="ERK129" s="195"/>
      <c r="ERL129" s="195"/>
      <c r="ERM129" s="195"/>
      <c r="ERN129" s="195"/>
      <c r="ERO129" s="195"/>
      <c r="ERP129" s="195"/>
      <c r="ERQ129" s="195"/>
      <c r="ERR129" s="195"/>
      <c r="ERS129" s="195"/>
      <c r="ERT129" s="195"/>
      <c r="ERU129" s="195"/>
      <c r="ERV129" s="195"/>
      <c r="ERW129" s="195"/>
      <c r="ERX129" s="195"/>
      <c r="ERY129" s="195"/>
      <c r="ERZ129" s="195"/>
      <c r="ESA129" s="195"/>
      <c r="ESB129" s="195"/>
      <c r="ESC129" s="195"/>
      <c r="ESD129" s="195"/>
      <c r="ESE129" s="195"/>
      <c r="ESF129" s="195"/>
      <c r="ESG129" s="195"/>
      <c r="ESH129" s="195"/>
      <c r="ESI129" s="195"/>
      <c r="ESJ129" s="195"/>
      <c r="ESK129" s="195"/>
      <c r="ESL129" s="195"/>
      <c r="ESM129" s="195"/>
      <c r="ESN129" s="195"/>
      <c r="ESO129" s="195"/>
      <c r="ESP129" s="195"/>
      <c r="ESQ129" s="195"/>
      <c r="ESR129" s="195"/>
      <c r="ESS129" s="195"/>
      <c r="EST129" s="195"/>
      <c r="ESU129" s="195"/>
      <c r="ESV129" s="195"/>
      <c r="ESW129" s="195"/>
      <c r="ESX129" s="195"/>
      <c r="ESY129" s="195"/>
      <c r="ESZ129" s="195"/>
      <c r="ETA129" s="195"/>
      <c r="ETB129" s="195"/>
      <c r="ETC129" s="195"/>
      <c r="ETD129" s="195"/>
      <c r="ETE129" s="195"/>
      <c r="ETF129" s="195"/>
      <c r="ETG129" s="195"/>
      <c r="ETH129" s="195"/>
      <c r="ETI129" s="195"/>
      <c r="ETJ129" s="195"/>
      <c r="ETK129" s="195"/>
      <c r="ETL129" s="195"/>
      <c r="ETM129" s="195"/>
      <c r="ETN129" s="195"/>
      <c r="ETO129" s="195"/>
      <c r="ETP129" s="195"/>
      <c r="ETQ129" s="195"/>
      <c r="ETR129" s="195"/>
      <c r="ETS129" s="195"/>
      <c r="ETT129" s="195"/>
      <c r="ETU129" s="195"/>
      <c r="ETV129" s="195"/>
      <c r="ETW129" s="195"/>
      <c r="ETX129" s="195"/>
      <c r="ETY129" s="195"/>
      <c r="ETZ129" s="195"/>
      <c r="EUA129" s="195"/>
      <c r="EUB129" s="195"/>
      <c r="EUC129" s="195"/>
      <c r="EUD129" s="195"/>
      <c r="EUE129" s="195"/>
      <c r="EUF129" s="195"/>
      <c r="EUG129" s="195"/>
      <c r="EUH129" s="195"/>
      <c r="EUI129" s="195"/>
      <c r="EUJ129" s="195"/>
      <c r="EUK129" s="195"/>
      <c r="EUL129" s="195"/>
      <c r="EUM129" s="195"/>
      <c r="EUN129" s="195"/>
      <c r="EUO129" s="195"/>
      <c r="EUP129" s="195"/>
      <c r="EUQ129" s="195"/>
      <c r="EUR129" s="195"/>
      <c r="EUS129" s="195"/>
      <c r="EUT129" s="195"/>
      <c r="EUU129" s="195"/>
      <c r="EUV129" s="195"/>
      <c r="EUW129" s="195"/>
      <c r="EUX129" s="195"/>
      <c r="EUY129" s="195"/>
      <c r="EUZ129" s="195"/>
      <c r="EVA129" s="195"/>
      <c r="EVB129" s="195"/>
      <c r="EVC129" s="195"/>
      <c r="EVD129" s="195"/>
      <c r="EVE129" s="195"/>
      <c r="EVF129" s="195"/>
      <c r="EVG129" s="195"/>
      <c r="EVH129" s="195"/>
      <c r="EVI129" s="195"/>
      <c r="EVJ129" s="195"/>
      <c r="EVK129" s="195"/>
      <c r="EVL129" s="195"/>
      <c r="EVM129" s="195"/>
      <c r="EVN129" s="195"/>
      <c r="EVO129" s="195"/>
      <c r="EVP129" s="195"/>
      <c r="EVQ129" s="195"/>
      <c r="EVR129" s="195"/>
      <c r="EVS129" s="195"/>
      <c r="EVT129" s="195"/>
      <c r="EVU129" s="195"/>
      <c r="EVV129" s="195"/>
      <c r="EVW129" s="195"/>
      <c r="EVX129" s="195"/>
      <c r="EVY129" s="195"/>
      <c r="EVZ129" s="195"/>
      <c r="EWA129" s="195"/>
      <c r="EWB129" s="195"/>
      <c r="EWC129" s="195"/>
      <c r="EWD129" s="195"/>
      <c r="EWE129" s="195"/>
      <c r="EWF129" s="195"/>
      <c r="EWG129" s="195"/>
      <c r="EWH129" s="195"/>
      <c r="EWI129" s="195"/>
      <c r="EWJ129" s="195"/>
      <c r="EWK129" s="195"/>
      <c r="EWL129" s="195"/>
      <c r="EWM129" s="195"/>
      <c r="EWN129" s="195"/>
      <c r="EWO129" s="195"/>
      <c r="EWP129" s="195"/>
      <c r="EWQ129" s="195"/>
      <c r="EWR129" s="195"/>
      <c r="EWS129" s="195"/>
      <c r="EWT129" s="195"/>
      <c r="EWU129" s="195"/>
      <c r="EWV129" s="195"/>
      <c r="EWW129" s="195"/>
      <c r="EWX129" s="195"/>
      <c r="EWY129" s="195"/>
      <c r="EWZ129" s="195"/>
      <c r="EXA129" s="195"/>
      <c r="EXB129" s="195"/>
      <c r="EXC129" s="195"/>
      <c r="EXD129" s="195"/>
      <c r="EXE129" s="195"/>
      <c r="EXF129" s="195"/>
      <c r="EXG129" s="195"/>
      <c r="EXH129" s="195"/>
      <c r="EXI129" s="195"/>
      <c r="EXJ129" s="195"/>
      <c r="EXK129" s="195"/>
      <c r="EXL129" s="195"/>
      <c r="EXM129" s="195"/>
      <c r="EXN129" s="195"/>
      <c r="EXO129" s="195"/>
      <c r="EXP129" s="195"/>
      <c r="EXQ129" s="195"/>
      <c r="EXR129" s="195"/>
      <c r="EXS129" s="195"/>
      <c r="EXT129" s="195"/>
      <c r="EXU129" s="195"/>
      <c r="EXV129" s="195"/>
      <c r="EXW129" s="195"/>
      <c r="EXX129" s="195"/>
      <c r="EXY129" s="195"/>
      <c r="EXZ129" s="195"/>
      <c r="EYA129" s="195"/>
      <c r="EYB129" s="195"/>
      <c r="EYC129" s="195"/>
      <c r="EYD129" s="195"/>
      <c r="EYE129" s="195"/>
      <c r="EYF129" s="195"/>
      <c r="EYG129" s="195"/>
      <c r="EYH129" s="195"/>
      <c r="EYI129" s="195"/>
      <c r="EYJ129" s="195"/>
      <c r="EYK129" s="195"/>
      <c r="EYL129" s="195"/>
      <c r="EYM129" s="195"/>
      <c r="EYN129" s="195"/>
      <c r="EYO129" s="195"/>
      <c r="EYP129" s="195"/>
      <c r="EYQ129" s="195"/>
      <c r="EYR129" s="195"/>
      <c r="EYS129" s="195"/>
      <c r="EYT129" s="195"/>
      <c r="EYU129" s="195"/>
      <c r="EYV129" s="195"/>
      <c r="EYW129" s="195"/>
      <c r="EYX129" s="195"/>
      <c r="EYY129" s="195"/>
      <c r="EYZ129" s="195"/>
      <c r="EZA129" s="195"/>
      <c r="EZB129" s="195"/>
      <c r="EZC129" s="195"/>
      <c r="EZD129" s="195"/>
      <c r="EZE129" s="195"/>
      <c r="EZF129" s="195"/>
      <c r="EZG129" s="195"/>
      <c r="EZH129" s="195"/>
      <c r="EZI129" s="195"/>
      <c r="EZJ129" s="195"/>
      <c r="EZK129" s="195"/>
      <c r="EZL129" s="195"/>
      <c r="EZM129" s="195"/>
      <c r="EZN129" s="195"/>
      <c r="EZO129" s="195"/>
      <c r="EZP129" s="195"/>
      <c r="EZQ129" s="195"/>
      <c r="EZR129" s="195"/>
      <c r="EZS129" s="195"/>
      <c r="EZT129" s="195"/>
      <c r="EZU129" s="195"/>
      <c r="EZV129" s="195"/>
      <c r="EZW129" s="195"/>
      <c r="EZX129" s="195"/>
      <c r="EZY129" s="195"/>
      <c r="EZZ129" s="195"/>
      <c r="FAA129" s="195"/>
      <c r="FAB129" s="195"/>
      <c r="FAC129" s="195"/>
      <c r="FAD129" s="195"/>
      <c r="FAE129" s="195"/>
      <c r="FAF129" s="195"/>
      <c r="FAG129" s="195"/>
      <c r="FAH129" s="195"/>
      <c r="FAI129" s="195"/>
      <c r="FAJ129" s="195"/>
      <c r="FAK129" s="195"/>
      <c r="FAL129" s="195"/>
      <c r="FAM129" s="195"/>
      <c r="FAN129" s="195"/>
      <c r="FAO129" s="195"/>
      <c r="FAP129" s="195"/>
      <c r="FAQ129" s="195"/>
      <c r="FAR129" s="195"/>
      <c r="FAS129" s="195"/>
      <c r="FAT129" s="195"/>
      <c r="FAU129" s="195"/>
      <c r="FAV129" s="195"/>
      <c r="FAW129" s="195"/>
      <c r="FAX129" s="195"/>
      <c r="FAY129" s="195"/>
      <c r="FAZ129" s="195"/>
      <c r="FBA129" s="195"/>
      <c r="FBB129" s="195"/>
      <c r="FBC129" s="195"/>
      <c r="FBD129" s="195"/>
      <c r="FBE129" s="195"/>
      <c r="FBF129" s="195"/>
      <c r="FBG129" s="195"/>
      <c r="FBH129" s="195"/>
      <c r="FBI129" s="195"/>
      <c r="FBJ129" s="195"/>
      <c r="FBK129" s="195"/>
      <c r="FBL129" s="195"/>
      <c r="FBM129" s="195"/>
      <c r="FBN129" s="195"/>
      <c r="FBO129" s="195"/>
      <c r="FBP129" s="195"/>
      <c r="FBQ129" s="195"/>
      <c r="FBR129" s="195"/>
      <c r="FBS129" s="195"/>
      <c r="FBT129" s="195"/>
      <c r="FBU129" s="195"/>
      <c r="FBV129" s="195"/>
      <c r="FBW129" s="195"/>
      <c r="FBX129" s="195"/>
      <c r="FBY129" s="195"/>
      <c r="FBZ129" s="195"/>
      <c r="FCA129" s="195"/>
      <c r="FCB129" s="195"/>
      <c r="FCC129" s="195"/>
      <c r="FCD129" s="195"/>
      <c r="FCE129" s="195"/>
      <c r="FCF129" s="195"/>
      <c r="FCG129" s="195"/>
      <c r="FCH129" s="195"/>
      <c r="FCI129" s="195"/>
      <c r="FCJ129" s="195"/>
      <c r="FCK129" s="195"/>
      <c r="FCL129" s="195"/>
      <c r="FCM129" s="195"/>
      <c r="FCN129" s="195"/>
      <c r="FCO129" s="195"/>
      <c r="FCP129" s="195"/>
      <c r="FCQ129" s="195"/>
      <c r="FCR129" s="195"/>
      <c r="FCS129" s="195"/>
      <c r="FCT129" s="195"/>
      <c r="FCU129" s="195"/>
      <c r="FCV129" s="195"/>
      <c r="FCW129" s="195"/>
      <c r="FCX129" s="195"/>
      <c r="FCY129" s="195"/>
      <c r="FCZ129" s="195"/>
      <c r="FDA129" s="195"/>
      <c r="FDB129" s="195"/>
      <c r="FDC129" s="195"/>
      <c r="FDD129" s="195"/>
      <c r="FDE129" s="195"/>
      <c r="FDF129" s="195"/>
      <c r="FDG129" s="195"/>
      <c r="FDH129" s="195"/>
      <c r="FDI129" s="195"/>
      <c r="FDJ129" s="195"/>
      <c r="FDK129" s="195"/>
      <c r="FDL129" s="195"/>
      <c r="FDM129" s="195"/>
      <c r="FDN129" s="195"/>
      <c r="FDO129" s="195"/>
      <c r="FDP129" s="195"/>
      <c r="FDQ129" s="195"/>
      <c r="FDR129" s="195"/>
      <c r="FDS129" s="195"/>
      <c r="FDT129" s="195"/>
      <c r="FDU129" s="195"/>
      <c r="FDV129" s="195"/>
      <c r="FDW129" s="195"/>
      <c r="FDX129" s="195"/>
      <c r="FDY129" s="195"/>
      <c r="FDZ129" s="195"/>
      <c r="FEA129" s="195"/>
      <c r="FEB129" s="195"/>
      <c r="FEC129" s="195"/>
      <c r="FED129" s="195"/>
      <c r="FEE129" s="195"/>
      <c r="FEF129" s="195"/>
      <c r="FEG129" s="195"/>
      <c r="FEH129" s="195"/>
      <c r="FEI129" s="195"/>
      <c r="FEJ129" s="195"/>
      <c r="FEK129" s="195"/>
      <c r="FEL129" s="195"/>
      <c r="FEM129" s="195"/>
      <c r="FEN129" s="195"/>
      <c r="FEO129" s="195"/>
      <c r="FEP129" s="195"/>
      <c r="FEQ129" s="195"/>
      <c r="FER129" s="195"/>
      <c r="FES129" s="195"/>
      <c r="FET129" s="195"/>
      <c r="FEU129" s="195"/>
      <c r="FEV129" s="195"/>
      <c r="FEW129" s="195"/>
      <c r="FEX129" s="195"/>
      <c r="FEY129" s="195"/>
      <c r="FEZ129" s="195"/>
      <c r="FFA129" s="195"/>
      <c r="FFB129" s="195"/>
      <c r="FFC129" s="195"/>
      <c r="FFD129" s="195"/>
      <c r="FFE129" s="195"/>
      <c r="FFF129" s="195"/>
      <c r="FFG129" s="195"/>
      <c r="FFH129" s="195"/>
      <c r="FFI129" s="195"/>
      <c r="FFJ129" s="195"/>
      <c r="FFK129" s="195"/>
      <c r="FFL129" s="195"/>
      <c r="FFM129" s="195"/>
      <c r="FFN129" s="195"/>
      <c r="FFO129" s="195"/>
      <c r="FFP129" s="195"/>
      <c r="FFQ129" s="195"/>
      <c r="FFR129" s="195"/>
      <c r="FFS129" s="195"/>
      <c r="FFT129" s="195"/>
      <c r="FFU129" s="195"/>
      <c r="FFV129" s="195"/>
      <c r="FFW129" s="195"/>
      <c r="FFX129" s="195"/>
      <c r="FFY129" s="195"/>
      <c r="FFZ129" s="195"/>
      <c r="FGA129" s="195"/>
      <c r="FGB129" s="195"/>
      <c r="FGC129" s="195"/>
      <c r="FGD129" s="195"/>
      <c r="FGE129" s="195"/>
      <c r="FGF129" s="195"/>
      <c r="FGG129" s="195"/>
      <c r="FGH129" s="195"/>
      <c r="FGI129" s="195"/>
      <c r="FGJ129" s="195"/>
      <c r="FGK129" s="195"/>
      <c r="FGL129" s="195"/>
      <c r="FGM129" s="195"/>
      <c r="FGN129" s="195"/>
      <c r="FGO129" s="195"/>
      <c r="FGP129" s="195"/>
      <c r="FGQ129" s="195"/>
      <c r="FGR129" s="195"/>
      <c r="FGS129" s="195"/>
      <c r="FGT129" s="195"/>
      <c r="FGU129" s="195"/>
      <c r="FGV129" s="195"/>
      <c r="FGW129" s="195"/>
      <c r="FGX129" s="195"/>
      <c r="FGY129" s="195"/>
      <c r="FGZ129" s="195"/>
      <c r="FHA129" s="195"/>
      <c r="FHB129" s="195"/>
      <c r="FHC129" s="195"/>
      <c r="FHD129" s="195"/>
      <c r="FHE129" s="195"/>
      <c r="FHF129" s="195"/>
      <c r="FHG129" s="195"/>
      <c r="FHH129" s="195"/>
      <c r="FHI129" s="195"/>
      <c r="FHJ129" s="195"/>
      <c r="FHK129" s="195"/>
      <c r="FHL129" s="195"/>
      <c r="FHM129" s="195"/>
      <c r="FHN129" s="195"/>
      <c r="FHO129" s="195"/>
      <c r="FHP129" s="195"/>
      <c r="FHQ129" s="195"/>
      <c r="FHR129" s="195"/>
      <c r="FHS129" s="195"/>
      <c r="FHT129" s="195"/>
      <c r="FHU129" s="195"/>
      <c r="FHV129" s="195"/>
      <c r="FHW129" s="195"/>
      <c r="FHX129" s="195"/>
      <c r="FHY129" s="195"/>
      <c r="FHZ129" s="195"/>
      <c r="FIA129" s="195"/>
      <c r="FIB129" s="195"/>
      <c r="FIC129" s="195"/>
      <c r="FID129" s="195"/>
      <c r="FIE129" s="195"/>
      <c r="FIF129" s="195"/>
      <c r="FIG129" s="195"/>
      <c r="FIH129" s="195"/>
      <c r="FII129" s="195"/>
      <c r="FIJ129" s="195"/>
      <c r="FIK129" s="195"/>
      <c r="FIL129" s="195"/>
      <c r="FIM129" s="195"/>
      <c r="FIN129" s="195"/>
      <c r="FIO129" s="195"/>
      <c r="FIP129" s="195"/>
      <c r="FIQ129" s="195"/>
      <c r="FIR129" s="195"/>
      <c r="FIS129" s="195"/>
      <c r="FIT129" s="195"/>
      <c r="FIU129" s="195"/>
      <c r="FIV129" s="195"/>
      <c r="FIW129" s="195"/>
      <c r="FIX129" s="195"/>
      <c r="FIY129" s="195"/>
      <c r="FIZ129" s="195"/>
      <c r="FJA129" s="195"/>
      <c r="FJB129" s="195"/>
      <c r="FJC129" s="195"/>
      <c r="FJD129" s="195"/>
      <c r="FJE129" s="195"/>
      <c r="FJF129" s="195"/>
      <c r="FJG129" s="195"/>
      <c r="FJH129" s="195"/>
      <c r="FJI129" s="195"/>
      <c r="FJJ129" s="195"/>
      <c r="FJK129" s="195"/>
      <c r="FJL129" s="195"/>
      <c r="FJM129" s="195"/>
      <c r="FJN129" s="195"/>
      <c r="FJO129" s="195"/>
      <c r="FJP129" s="195"/>
      <c r="FJQ129" s="195"/>
      <c r="FJR129" s="195"/>
      <c r="FJS129" s="195"/>
      <c r="FJT129" s="195"/>
      <c r="FJU129" s="195"/>
      <c r="FJV129" s="195"/>
      <c r="FJW129" s="195"/>
      <c r="FJX129" s="195"/>
      <c r="FJY129" s="195"/>
      <c r="FJZ129" s="195"/>
      <c r="FKA129" s="195"/>
      <c r="FKB129" s="195"/>
      <c r="FKC129" s="195"/>
      <c r="FKD129" s="195"/>
      <c r="FKE129" s="195"/>
      <c r="FKF129" s="195"/>
      <c r="FKG129" s="195"/>
      <c r="FKH129" s="195"/>
      <c r="FKI129" s="195"/>
      <c r="FKJ129" s="195"/>
      <c r="FKK129" s="195"/>
      <c r="FKL129" s="195"/>
      <c r="FKM129" s="195"/>
      <c r="FKN129" s="195"/>
      <c r="FKO129" s="195"/>
      <c r="FKP129" s="195"/>
      <c r="FKQ129" s="195"/>
      <c r="FKR129" s="195"/>
      <c r="FKS129" s="195"/>
      <c r="FKT129" s="195"/>
      <c r="FKU129" s="195"/>
      <c r="FKV129" s="195"/>
      <c r="FKW129" s="195"/>
      <c r="FKX129" s="195"/>
      <c r="FKY129" s="195"/>
      <c r="FKZ129" s="195"/>
      <c r="FLA129" s="195"/>
      <c r="FLB129" s="195"/>
      <c r="FLC129" s="195"/>
      <c r="FLD129" s="195"/>
      <c r="FLE129" s="195"/>
      <c r="FLF129" s="195"/>
      <c r="FLG129" s="195"/>
      <c r="FLH129" s="195"/>
      <c r="FLI129" s="195"/>
      <c r="FLJ129" s="195"/>
      <c r="FLK129" s="195"/>
      <c r="FLL129" s="195"/>
      <c r="FLM129" s="195"/>
      <c r="FLN129" s="195"/>
      <c r="FLO129" s="195"/>
      <c r="FLP129" s="195"/>
      <c r="FLQ129" s="195"/>
      <c r="FLR129" s="195"/>
      <c r="FLS129" s="195"/>
      <c r="FLT129" s="195"/>
      <c r="FLU129" s="195"/>
      <c r="FLV129" s="195"/>
      <c r="FLW129" s="195"/>
      <c r="FLX129" s="195"/>
      <c r="FLY129" s="195"/>
      <c r="FLZ129" s="195"/>
      <c r="FMA129" s="195"/>
      <c r="FMB129" s="195"/>
      <c r="FMC129" s="195"/>
      <c r="FMD129" s="195"/>
      <c r="FME129" s="195"/>
      <c r="FMF129" s="195"/>
      <c r="FMG129" s="195"/>
      <c r="FMH129" s="195"/>
      <c r="FMI129" s="195"/>
      <c r="FMJ129" s="195"/>
      <c r="FMK129" s="195"/>
      <c r="FML129" s="195"/>
      <c r="FMM129" s="195"/>
      <c r="FMN129" s="195"/>
      <c r="FMO129" s="195"/>
      <c r="FMP129" s="195"/>
      <c r="FMQ129" s="195"/>
      <c r="FMR129" s="195"/>
      <c r="FMS129" s="195"/>
      <c r="FMT129" s="195"/>
      <c r="FMU129" s="195"/>
      <c r="FMV129" s="195"/>
      <c r="FMW129" s="195"/>
      <c r="FMX129" s="195"/>
      <c r="FMY129" s="195"/>
      <c r="FMZ129" s="195"/>
      <c r="FNA129" s="195"/>
      <c r="FNB129" s="195"/>
      <c r="FNC129" s="195"/>
      <c r="FND129" s="195"/>
      <c r="FNE129" s="195"/>
      <c r="FNF129" s="195"/>
      <c r="FNG129" s="195"/>
      <c r="FNH129" s="195"/>
      <c r="FNI129" s="195"/>
      <c r="FNJ129" s="195"/>
      <c r="FNK129" s="195"/>
      <c r="FNL129" s="195"/>
      <c r="FNM129" s="195"/>
      <c r="FNN129" s="195"/>
      <c r="FNO129" s="195"/>
      <c r="FNP129" s="195"/>
      <c r="FNQ129" s="195"/>
      <c r="FNR129" s="195"/>
      <c r="FNS129" s="195"/>
      <c r="FNT129" s="195"/>
      <c r="FNU129" s="195"/>
      <c r="FNV129" s="195"/>
      <c r="FNW129" s="195"/>
      <c r="FNX129" s="195"/>
      <c r="FNY129" s="195"/>
      <c r="FNZ129" s="195"/>
      <c r="FOA129" s="195"/>
      <c r="FOB129" s="195"/>
      <c r="FOC129" s="195"/>
      <c r="FOD129" s="195"/>
      <c r="FOE129" s="195"/>
      <c r="FOF129" s="195"/>
      <c r="FOG129" s="195"/>
      <c r="FOH129" s="195"/>
      <c r="FOI129" s="195"/>
      <c r="FOJ129" s="195"/>
      <c r="FOK129" s="195"/>
      <c r="FOL129" s="195"/>
      <c r="FOM129" s="195"/>
      <c r="FON129" s="195"/>
      <c r="FOO129" s="195"/>
      <c r="FOP129" s="195"/>
      <c r="FOQ129" s="195"/>
      <c r="FOR129" s="195"/>
      <c r="FOS129" s="195"/>
      <c r="FOT129" s="195"/>
      <c r="FOU129" s="195"/>
      <c r="FOV129" s="195"/>
      <c r="FOW129" s="195"/>
      <c r="FOX129" s="195"/>
      <c r="FOY129" s="195"/>
      <c r="FOZ129" s="195"/>
      <c r="FPA129" s="195"/>
      <c r="FPB129" s="195"/>
      <c r="FPC129" s="195"/>
      <c r="FPD129" s="195"/>
      <c r="FPE129" s="195"/>
      <c r="FPF129" s="195"/>
      <c r="FPG129" s="195"/>
      <c r="FPH129" s="195"/>
      <c r="FPI129" s="195"/>
      <c r="FPJ129" s="195"/>
      <c r="FPK129" s="195"/>
      <c r="FPL129" s="195"/>
      <c r="FPM129" s="195"/>
      <c r="FPN129" s="195"/>
      <c r="FPO129" s="195"/>
      <c r="FPP129" s="195"/>
      <c r="FPQ129" s="195"/>
      <c r="FPR129" s="195"/>
      <c r="FPS129" s="195"/>
      <c r="FPT129" s="195"/>
      <c r="FPU129" s="195"/>
      <c r="FPV129" s="195"/>
      <c r="FPW129" s="195"/>
      <c r="FPX129" s="195"/>
      <c r="FPY129" s="195"/>
      <c r="FPZ129" s="195"/>
      <c r="FQA129" s="195"/>
      <c r="FQB129" s="195"/>
      <c r="FQC129" s="195"/>
      <c r="FQD129" s="195"/>
      <c r="FQE129" s="195"/>
      <c r="FQF129" s="195"/>
      <c r="FQG129" s="195"/>
      <c r="FQH129" s="195"/>
      <c r="FQI129" s="195"/>
      <c r="FQJ129" s="195"/>
      <c r="FQK129" s="195"/>
      <c r="FQL129" s="195"/>
      <c r="FQM129" s="195"/>
      <c r="FQN129" s="195"/>
      <c r="FQO129" s="195"/>
      <c r="FQP129" s="195"/>
      <c r="FQQ129" s="195"/>
      <c r="FQR129" s="195"/>
      <c r="FQS129" s="195"/>
      <c r="FQT129" s="195"/>
      <c r="FQU129" s="195"/>
      <c r="FQV129" s="195"/>
      <c r="FQW129" s="195"/>
      <c r="FQX129" s="195"/>
      <c r="FQY129" s="195"/>
      <c r="FQZ129" s="195"/>
      <c r="FRA129" s="195"/>
      <c r="FRB129" s="195"/>
      <c r="FRC129" s="195"/>
      <c r="FRD129" s="195"/>
      <c r="FRE129" s="195"/>
      <c r="FRF129" s="195"/>
      <c r="FRG129" s="195"/>
      <c r="FRH129" s="195"/>
      <c r="FRI129" s="195"/>
      <c r="FRJ129" s="195"/>
      <c r="FRK129" s="195"/>
      <c r="FRL129" s="195"/>
      <c r="FRM129" s="195"/>
      <c r="FRN129" s="195"/>
      <c r="FRO129" s="195"/>
      <c r="FRP129" s="195"/>
      <c r="FRQ129" s="195"/>
      <c r="FRR129" s="195"/>
      <c r="FRS129" s="195"/>
      <c r="FRT129" s="195"/>
      <c r="FRU129" s="195"/>
      <c r="FRV129" s="195"/>
      <c r="FRW129" s="195"/>
      <c r="FRX129" s="195"/>
      <c r="FRY129" s="195"/>
      <c r="FRZ129" s="195"/>
      <c r="FSA129" s="195"/>
      <c r="FSB129" s="195"/>
      <c r="FSC129" s="195"/>
      <c r="FSD129" s="195"/>
      <c r="FSE129" s="195"/>
      <c r="FSF129" s="195"/>
      <c r="FSG129" s="195"/>
      <c r="FSH129" s="195"/>
      <c r="FSI129" s="195"/>
      <c r="FSJ129" s="195"/>
      <c r="FSK129" s="195"/>
      <c r="FSL129" s="195"/>
      <c r="FSM129" s="195"/>
      <c r="FSN129" s="195"/>
      <c r="FSO129" s="195"/>
      <c r="FSP129" s="195"/>
      <c r="FSQ129" s="195"/>
      <c r="FSR129" s="195"/>
      <c r="FSS129" s="195"/>
      <c r="FST129" s="195"/>
      <c r="FSU129" s="195"/>
      <c r="FSV129" s="195"/>
      <c r="FSW129" s="195"/>
      <c r="FSX129" s="195"/>
      <c r="FSY129" s="195"/>
      <c r="FSZ129" s="195"/>
      <c r="FTA129" s="195"/>
      <c r="FTB129" s="195"/>
      <c r="FTC129" s="195"/>
      <c r="FTD129" s="195"/>
      <c r="FTE129" s="195"/>
      <c r="FTF129" s="195"/>
      <c r="FTG129" s="195"/>
      <c r="FTH129" s="195"/>
      <c r="FTI129" s="195"/>
      <c r="FTJ129" s="195"/>
      <c r="FTK129" s="195"/>
      <c r="FTL129" s="195"/>
      <c r="FTM129" s="195"/>
      <c r="FTN129" s="195"/>
      <c r="FTO129" s="195"/>
      <c r="FTP129" s="195"/>
      <c r="FTQ129" s="195"/>
      <c r="FTR129" s="195"/>
      <c r="FTS129" s="195"/>
      <c r="FTT129" s="195"/>
      <c r="FTU129" s="195"/>
      <c r="FTV129" s="195"/>
      <c r="FTW129" s="195"/>
      <c r="FTX129" s="195"/>
      <c r="FTY129" s="195"/>
      <c r="FTZ129" s="195"/>
      <c r="FUA129" s="195"/>
      <c r="FUB129" s="195"/>
      <c r="FUC129" s="195"/>
      <c r="FUD129" s="195"/>
      <c r="FUE129" s="195"/>
      <c r="FUF129" s="195"/>
      <c r="FUG129" s="195"/>
      <c r="FUH129" s="195"/>
      <c r="FUI129" s="195"/>
      <c r="FUJ129" s="195"/>
      <c r="FUK129" s="195"/>
      <c r="FUL129" s="195"/>
      <c r="FUM129" s="195"/>
      <c r="FUN129" s="195"/>
      <c r="FUO129" s="195"/>
      <c r="FUP129" s="195"/>
      <c r="FUQ129" s="195"/>
      <c r="FUR129" s="195"/>
      <c r="FUS129" s="195"/>
      <c r="FUT129" s="195"/>
      <c r="FUU129" s="195"/>
      <c r="FUV129" s="195"/>
      <c r="FUW129" s="195"/>
      <c r="FUX129" s="195"/>
      <c r="FUY129" s="195"/>
      <c r="FUZ129" s="195"/>
      <c r="FVA129" s="195"/>
      <c r="FVB129" s="195"/>
      <c r="FVC129" s="195"/>
      <c r="FVD129" s="195"/>
      <c r="FVE129" s="195"/>
      <c r="FVF129" s="195"/>
      <c r="FVG129" s="195"/>
      <c r="FVH129" s="195"/>
      <c r="FVI129" s="195"/>
      <c r="FVJ129" s="195"/>
      <c r="FVK129" s="195"/>
      <c r="FVL129" s="195"/>
      <c r="FVM129" s="195"/>
      <c r="FVN129" s="195"/>
      <c r="FVO129" s="195"/>
      <c r="FVP129" s="195"/>
      <c r="FVQ129" s="195"/>
      <c r="FVR129" s="195"/>
      <c r="FVS129" s="195"/>
      <c r="FVT129" s="195"/>
      <c r="FVU129" s="195"/>
      <c r="FVV129" s="195"/>
      <c r="FVW129" s="195"/>
      <c r="FVX129" s="195"/>
      <c r="FVY129" s="195"/>
      <c r="FVZ129" s="195"/>
      <c r="FWA129" s="195"/>
      <c r="FWB129" s="195"/>
      <c r="FWC129" s="195"/>
      <c r="FWD129" s="195"/>
      <c r="FWE129" s="195"/>
      <c r="FWF129" s="195"/>
      <c r="FWG129" s="195"/>
      <c r="FWH129" s="195"/>
      <c r="FWI129" s="195"/>
      <c r="FWJ129" s="195"/>
      <c r="FWK129" s="195"/>
      <c r="FWL129" s="195"/>
      <c r="FWM129" s="195"/>
      <c r="FWN129" s="195"/>
      <c r="FWO129" s="195"/>
      <c r="FWP129" s="195"/>
      <c r="FWQ129" s="195"/>
      <c r="FWR129" s="195"/>
      <c r="FWS129" s="195"/>
      <c r="FWT129" s="195"/>
      <c r="FWU129" s="195"/>
      <c r="FWV129" s="195"/>
      <c r="FWW129" s="195"/>
      <c r="FWX129" s="195"/>
      <c r="FWY129" s="195"/>
      <c r="FWZ129" s="195"/>
      <c r="FXA129" s="195"/>
      <c r="FXB129" s="195"/>
      <c r="FXC129" s="195"/>
      <c r="FXD129" s="195"/>
      <c r="FXE129" s="195"/>
      <c r="FXF129" s="195"/>
      <c r="FXG129" s="195"/>
      <c r="FXH129" s="195"/>
      <c r="FXI129" s="195"/>
      <c r="FXJ129" s="195"/>
      <c r="FXK129" s="195"/>
      <c r="FXL129" s="195"/>
      <c r="FXM129" s="195"/>
      <c r="FXN129" s="195"/>
      <c r="FXO129" s="195"/>
      <c r="FXP129" s="195"/>
      <c r="FXQ129" s="195"/>
      <c r="FXR129" s="195"/>
      <c r="FXS129" s="195"/>
      <c r="FXT129" s="195"/>
      <c r="FXU129" s="195"/>
      <c r="FXV129" s="195"/>
      <c r="FXW129" s="195"/>
      <c r="FXX129" s="195"/>
      <c r="FXY129" s="195"/>
      <c r="FXZ129" s="195"/>
      <c r="FYA129" s="195"/>
      <c r="FYB129" s="195"/>
      <c r="FYC129" s="195"/>
      <c r="FYD129" s="195"/>
      <c r="FYE129" s="195"/>
      <c r="FYF129" s="195"/>
      <c r="FYG129" s="195"/>
      <c r="FYH129" s="195"/>
      <c r="FYI129" s="195"/>
      <c r="FYJ129" s="195"/>
      <c r="FYK129" s="195"/>
      <c r="FYL129" s="195"/>
      <c r="FYM129" s="195"/>
      <c r="FYN129" s="195"/>
      <c r="FYO129" s="195"/>
      <c r="FYP129" s="195"/>
      <c r="FYQ129" s="195"/>
      <c r="FYR129" s="195"/>
      <c r="FYS129" s="195"/>
      <c r="FYT129" s="195"/>
      <c r="FYU129" s="195"/>
      <c r="FYV129" s="195"/>
      <c r="FYW129" s="195"/>
      <c r="FYX129" s="195"/>
      <c r="FYY129" s="195"/>
      <c r="FYZ129" s="195"/>
      <c r="FZA129" s="195"/>
      <c r="FZB129" s="195"/>
      <c r="FZC129" s="195"/>
      <c r="FZD129" s="195"/>
      <c r="FZE129" s="195"/>
      <c r="FZF129" s="195"/>
      <c r="FZG129" s="195"/>
      <c r="FZH129" s="195"/>
      <c r="FZI129" s="195"/>
      <c r="FZJ129" s="195"/>
      <c r="FZK129" s="195"/>
      <c r="FZL129" s="195"/>
      <c r="FZM129" s="195"/>
      <c r="FZN129" s="195"/>
      <c r="FZO129" s="195"/>
      <c r="FZP129" s="195"/>
      <c r="FZQ129" s="195"/>
      <c r="FZR129" s="195"/>
      <c r="FZS129" s="195"/>
      <c r="FZT129" s="195"/>
      <c r="FZU129" s="195"/>
      <c r="FZV129" s="195"/>
      <c r="FZW129" s="195"/>
      <c r="FZX129" s="195"/>
      <c r="FZY129" s="195"/>
      <c r="FZZ129" s="195"/>
      <c r="GAA129" s="195"/>
      <c r="GAB129" s="195"/>
      <c r="GAC129" s="195"/>
      <c r="GAD129" s="195"/>
      <c r="GAE129" s="195"/>
      <c r="GAF129" s="195"/>
      <c r="GAG129" s="195"/>
      <c r="GAH129" s="195"/>
      <c r="GAI129" s="195"/>
      <c r="GAJ129" s="195"/>
      <c r="GAK129" s="195"/>
      <c r="GAL129" s="195"/>
      <c r="GAM129" s="195"/>
      <c r="GAN129" s="195"/>
      <c r="GAO129" s="195"/>
      <c r="GAP129" s="195"/>
      <c r="GAQ129" s="195"/>
      <c r="GAR129" s="195"/>
      <c r="GAS129" s="195"/>
      <c r="GAT129" s="195"/>
      <c r="GAU129" s="195"/>
      <c r="GAV129" s="195"/>
      <c r="GAW129" s="195"/>
      <c r="GAX129" s="195"/>
      <c r="GAY129" s="195"/>
      <c r="GAZ129" s="195"/>
      <c r="GBA129" s="195"/>
      <c r="GBB129" s="195"/>
      <c r="GBC129" s="195"/>
      <c r="GBD129" s="195"/>
      <c r="GBE129" s="195"/>
      <c r="GBF129" s="195"/>
      <c r="GBG129" s="195"/>
      <c r="GBH129" s="195"/>
      <c r="GBI129" s="195"/>
      <c r="GBJ129" s="195"/>
      <c r="GBK129" s="195"/>
      <c r="GBL129" s="195"/>
      <c r="GBM129" s="195"/>
      <c r="GBN129" s="195"/>
      <c r="GBO129" s="195"/>
      <c r="GBP129" s="195"/>
      <c r="GBQ129" s="195"/>
      <c r="GBR129" s="195"/>
      <c r="GBS129" s="195"/>
      <c r="GBT129" s="195"/>
      <c r="GBU129" s="195"/>
      <c r="GBV129" s="195"/>
      <c r="GBW129" s="195"/>
      <c r="GBX129" s="195"/>
      <c r="GBY129" s="195"/>
      <c r="GBZ129" s="195"/>
      <c r="GCA129" s="195"/>
      <c r="GCB129" s="195"/>
      <c r="GCC129" s="195"/>
      <c r="GCD129" s="195"/>
      <c r="GCE129" s="195"/>
      <c r="GCF129" s="195"/>
      <c r="GCG129" s="195"/>
      <c r="GCH129" s="195"/>
      <c r="GCI129" s="195"/>
      <c r="GCJ129" s="195"/>
      <c r="GCK129" s="195"/>
      <c r="GCL129" s="195"/>
      <c r="GCM129" s="195"/>
      <c r="GCN129" s="195"/>
      <c r="GCO129" s="195"/>
      <c r="GCP129" s="195"/>
      <c r="GCQ129" s="195"/>
      <c r="GCR129" s="195"/>
      <c r="GCS129" s="195"/>
      <c r="GCT129" s="195"/>
      <c r="GCU129" s="195"/>
      <c r="GCV129" s="195"/>
      <c r="GCW129" s="195"/>
      <c r="GCX129" s="195"/>
      <c r="GCY129" s="195"/>
      <c r="GCZ129" s="195"/>
      <c r="GDA129" s="195"/>
      <c r="GDB129" s="195"/>
      <c r="GDC129" s="195"/>
      <c r="GDD129" s="195"/>
      <c r="GDE129" s="195"/>
      <c r="GDF129" s="195"/>
      <c r="GDG129" s="195"/>
      <c r="GDH129" s="195"/>
      <c r="GDI129" s="195"/>
      <c r="GDJ129" s="195"/>
      <c r="GDK129" s="195"/>
      <c r="GDL129" s="195"/>
      <c r="GDM129" s="195"/>
      <c r="GDN129" s="195"/>
      <c r="GDO129" s="195"/>
      <c r="GDP129" s="195"/>
      <c r="GDQ129" s="195"/>
      <c r="GDR129" s="195"/>
      <c r="GDS129" s="195"/>
      <c r="GDT129" s="195"/>
      <c r="GDU129" s="195"/>
      <c r="GDV129" s="195"/>
      <c r="GDW129" s="195"/>
      <c r="GDX129" s="195"/>
      <c r="GDY129" s="195"/>
      <c r="GDZ129" s="195"/>
      <c r="GEA129" s="195"/>
      <c r="GEB129" s="195"/>
      <c r="GEC129" s="195"/>
      <c r="GED129" s="195"/>
      <c r="GEE129" s="195"/>
      <c r="GEF129" s="195"/>
      <c r="GEG129" s="195"/>
      <c r="GEH129" s="195"/>
      <c r="GEI129" s="195"/>
      <c r="GEJ129" s="195"/>
      <c r="GEK129" s="195"/>
      <c r="GEL129" s="195"/>
      <c r="GEM129" s="195"/>
      <c r="GEN129" s="195"/>
      <c r="GEO129" s="195"/>
      <c r="GEP129" s="195"/>
      <c r="GEQ129" s="195"/>
      <c r="GER129" s="195"/>
      <c r="GES129" s="195"/>
      <c r="GET129" s="195"/>
      <c r="GEU129" s="195"/>
      <c r="GEV129" s="195"/>
      <c r="GEW129" s="195"/>
      <c r="GEX129" s="195"/>
      <c r="GEY129" s="195"/>
      <c r="GEZ129" s="195"/>
      <c r="GFA129" s="195"/>
      <c r="GFB129" s="195"/>
      <c r="GFC129" s="195"/>
      <c r="GFD129" s="195"/>
      <c r="GFE129" s="195"/>
      <c r="GFF129" s="195"/>
      <c r="GFG129" s="195"/>
      <c r="GFH129" s="195"/>
      <c r="GFI129" s="195"/>
      <c r="GFJ129" s="195"/>
      <c r="GFK129" s="195"/>
      <c r="GFL129" s="195"/>
      <c r="GFM129" s="195"/>
      <c r="GFN129" s="195"/>
      <c r="GFO129" s="195"/>
      <c r="GFP129" s="195"/>
      <c r="GFQ129" s="195"/>
      <c r="GFR129" s="195"/>
      <c r="GFS129" s="195"/>
      <c r="GFT129" s="195"/>
      <c r="GFU129" s="195"/>
      <c r="GFV129" s="195"/>
      <c r="GFW129" s="195"/>
      <c r="GFX129" s="195"/>
      <c r="GFY129" s="195"/>
      <c r="GFZ129" s="195"/>
      <c r="GGA129" s="195"/>
      <c r="GGB129" s="195"/>
      <c r="GGC129" s="195"/>
      <c r="GGD129" s="195"/>
      <c r="GGE129" s="195"/>
      <c r="GGF129" s="195"/>
      <c r="GGG129" s="195"/>
      <c r="GGH129" s="195"/>
      <c r="GGI129" s="195"/>
      <c r="GGJ129" s="195"/>
      <c r="GGK129" s="195"/>
      <c r="GGL129" s="195"/>
      <c r="GGM129" s="195"/>
      <c r="GGN129" s="195"/>
      <c r="GGO129" s="195"/>
      <c r="GGP129" s="195"/>
      <c r="GGQ129" s="195"/>
      <c r="GGR129" s="195"/>
      <c r="GGS129" s="195"/>
      <c r="GGT129" s="195"/>
      <c r="GGU129" s="195"/>
      <c r="GGV129" s="195"/>
      <c r="GGW129" s="195"/>
      <c r="GGX129" s="195"/>
      <c r="GGY129" s="195"/>
      <c r="GGZ129" s="195"/>
      <c r="GHA129" s="195"/>
      <c r="GHB129" s="195"/>
      <c r="GHC129" s="195"/>
      <c r="GHD129" s="195"/>
      <c r="GHE129" s="195"/>
      <c r="GHF129" s="195"/>
      <c r="GHG129" s="195"/>
      <c r="GHH129" s="195"/>
      <c r="GHI129" s="195"/>
      <c r="GHJ129" s="195"/>
      <c r="GHK129" s="195"/>
      <c r="GHL129" s="195"/>
      <c r="GHM129" s="195"/>
      <c r="GHN129" s="195"/>
      <c r="GHO129" s="195"/>
      <c r="GHP129" s="195"/>
      <c r="GHQ129" s="195"/>
      <c r="GHR129" s="195"/>
      <c r="GHS129" s="195"/>
      <c r="GHT129" s="195"/>
      <c r="GHU129" s="195"/>
      <c r="GHV129" s="195"/>
      <c r="GHW129" s="195"/>
      <c r="GHX129" s="195"/>
      <c r="GHY129" s="195"/>
      <c r="GHZ129" s="195"/>
      <c r="GIA129" s="195"/>
      <c r="GIB129" s="195"/>
      <c r="GIC129" s="195"/>
      <c r="GID129" s="195"/>
      <c r="GIE129" s="195"/>
      <c r="GIF129" s="195"/>
      <c r="GIG129" s="195"/>
      <c r="GIH129" s="195"/>
      <c r="GII129" s="195"/>
      <c r="GIJ129" s="195"/>
      <c r="GIK129" s="195"/>
      <c r="GIL129" s="195"/>
      <c r="GIM129" s="195"/>
      <c r="GIN129" s="195"/>
      <c r="GIO129" s="195"/>
      <c r="GIP129" s="195"/>
      <c r="GIQ129" s="195"/>
      <c r="GIR129" s="195"/>
      <c r="GIS129" s="195"/>
      <c r="GIT129" s="195"/>
      <c r="GIU129" s="195"/>
      <c r="GIV129" s="195"/>
      <c r="GIW129" s="195"/>
      <c r="GIX129" s="195"/>
      <c r="GIY129" s="195"/>
      <c r="GIZ129" s="195"/>
      <c r="GJA129" s="195"/>
      <c r="GJB129" s="195"/>
      <c r="GJC129" s="195"/>
      <c r="GJD129" s="195"/>
      <c r="GJE129" s="195"/>
      <c r="GJF129" s="195"/>
      <c r="GJG129" s="195"/>
      <c r="GJH129" s="195"/>
      <c r="GJI129" s="195"/>
      <c r="GJJ129" s="195"/>
      <c r="GJK129" s="195"/>
      <c r="GJL129" s="195"/>
      <c r="GJM129" s="195"/>
      <c r="GJN129" s="195"/>
      <c r="GJO129" s="195"/>
      <c r="GJP129" s="195"/>
      <c r="GJQ129" s="195"/>
      <c r="GJR129" s="195"/>
      <c r="GJS129" s="195"/>
      <c r="GJT129" s="195"/>
      <c r="GJU129" s="195"/>
      <c r="GJV129" s="195"/>
      <c r="GJW129" s="195"/>
      <c r="GJX129" s="195"/>
      <c r="GJY129" s="195"/>
      <c r="GJZ129" s="195"/>
      <c r="GKA129" s="195"/>
      <c r="GKB129" s="195"/>
      <c r="GKC129" s="195"/>
      <c r="GKD129" s="195"/>
      <c r="GKE129" s="195"/>
      <c r="GKF129" s="195"/>
      <c r="GKG129" s="195"/>
      <c r="GKH129" s="195"/>
      <c r="GKI129" s="195"/>
      <c r="GKJ129" s="195"/>
      <c r="GKK129" s="195"/>
      <c r="GKL129" s="195"/>
      <c r="GKM129" s="195"/>
      <c r="GKN129" s="195"/>
      <c r="GKO129" s="195"/>
      <c r="GKP129" s="195"/>
      <c r="GKQ129" s="195"/>
      <c r="GKR129" s="195"/>
      <c r="GKS129" s="195"/>
      <c r="GKT129" s="195"/>
      <c r="GKU129" s="195"/>
      <c r="GKV129" s="195"/>
      <c r="GKW129" s="195"/>
      <c r="GKX129" s="195"/>
      <c r="GKY129" s="195"/>
      <c r="GKZ129" s="195"/>
      <c r="GLA129" s="195"/>
      <c r="GLB129" s="195"/>
      <c r="GLC129" s="195"/>
      <c r="GLD129" s="195"/>
      <c r="GLE129" s="195"/>
      <c r="GLF129" s="195"/>
      <c r="GLG129" s="195"/>
      <c r="GLH129" s="195"/>
      <c r="GLI129" s="195"/>
      <c r="GLJ129" s="195"/>
      <c r="GLK129" s="195"/>
      <c r="GLL129" s="195"/>
      <c r="GLM129" s="195"/>
      <c r="GLN129" s="195"/>
      <c r="GLO129" s="195"/>
      <c r="GLP129" s="195"/>
      <c r="GLQ129" s="195"/>
      <c r="GLR129" s="195"/>
      <c r="GLS129" s="195"/>
      <c r="GLT129" s="195"/>
      <c r="GLU129" s="195"/>
      <c r="GLV129" s="195"/>
      <c r="GLW129" s="195"/>
      <c r="GLX129" s="195"/>
      <c r="GLY129" s="195"/>
      <c r="GLZ129" s="195"/>
      <c r="GMA129" s="195"/>
      <c r="GMB129" s="195"/>
      <c r="GMC129" s="195"/>
      <c r="GMD129" s="195"/>
      <c r="GME129" s="195"/>
      <c r="GMF129" s="195"/>
      <c r="GMG129" s="195"/>
      <c r="GMH129" s="195"/>
      <c r="GMI129" s="195"/>
      <c r="GMJ129" s="195"/>
      <c r="GMK129" s="195"/>
      <c r="GML129" s="195"/>
      <c r="GMM129" s="195"/>
      <c r="GMN129" s="195"/>
      <c r="GMO129" s="195"/>
      <c r="GMP129" s="195"/>
      <c r="GMQ129" s="195"/>
      <c r="GMR129" s="195"/>
      <c r="GMS129" s="195"/>
      <c r="GMT129" s="195"/>
      <c r="GMU129" s="195"/>
      <c r="GMV129" s="195"/>
      <c r="GMW129" s="195"/>
      <c r="GMX129" s="195"/>
      <c r="GMY129" s="195"/>
      <c r="GMZ129" s="195"/>
      <c r="GNA129" s="195"/>
      <c r="GNB129" s="195"/>
      <c r="GNC129" s="195"/>
      <c r="GND129" s="195"/>
      <c r="GNE129" s="195"/>
      <c r="GNF129" s="195"/>
      <c r="GNG129" s="195"/>
      <c r="GNH129" s="195"/>
      <c r="GNI129" s="195"/>
      <c r="GNJ129" s="195"/>
      <c r="GNK129" s="195"/>
      <c r="GNL129" s="195"/>
      <c r="GNM129" s="195"/>
      <c r="GNN129" s="195"/>
      <c r="GNO129" s="195"/>
      <c r="GNP129" s="195"/>
      <c r="GNQ129" s="195"/>
      <c r="GNR129" s="195"/>
      <c r="GNS129" s="195"/>
      <c r="GNT129" s="195"/>
      <c r="GNU129" s="195"/>
      <c r="GNV129" s="195"/>
      <c r="GNW129" s="195"/>
      <c r="GNX129" s="195"/>
      <c r="GNY129" s="195"/>
      <c r="GNZ129" s="195"/>
      <c r="GOA129" s="195"/>
      <c r="GOB129" s="195"/>
      <c r="GOC129" s="195"/>
      <c r="GOD129" s="195"/>
      <c r="GOE129" s="195"/>
      <c r="GOF129" s="195"/>
      <c r="GOG129" s="195"/>
      <c r="GOH129" s="195"/>
      <c r="GOI129" s="195"/>
      <c r="GOJ129" s="195"/>
      <c r="GOK129" s="195"/>
      <c r="GOL129" s="195"/>
      <c r="GOM129" s="195"/>
      <c r="GON129" s="195"/>
      <c r="GOO129" s="195"/>
      <c r="GOP129" s="195"/>
      <c r="GOQ129" s="195"/>
      <c r="GOR129" s="195"/>
      <c r="GOS129" s="195"/>
      <c r="GOT129" s="195"/>
      <c r="GOU129" s="195"/>
      <c r="GOV129" s="195"/>
      <c r="GOW129" s="195"/>
      <c r="GOX129" s="195"/>
      <c r="GOY129" s="195"/>
      <c r="GOZ129" s="195"/>
      <c r="GPA129" s="195"/>
      <c r="GPB129" s="195"/>
      <c r="GPC129" s="195"/>
      <c r="GPD129" s="195"/>
      <c r="GPE129" s="195"/>
      <c r="GPF129" s="195"/>
      <c r="GPG129" s="195"/>
      <c r="GPH129" s="195"/>
      <c r="GPI129" s="195"/>
      <c r="GPJ129" s="195"/>
      <c r="GPK129" s="195"/>
      <c r="GPL129" s="195"/>
      <c r="GPM129" s="195"/>
      <c r="GPN129" s="195"/>
      <c r="GPO129" s="195"/>
      <c r="GPP129" s="195"/>
      <c r="GPQ129" s="195"/>
      <c r="GPR129" s="195"/>
      <c r="GPS129" s="195"/>
      <c r="GPT129" s="195"/>
      <c r="GPU129" s="195"/>
      <c r="GPV129" s="195"/>
      <c r="GPW129" s="195"/>
      <c r="GPX129" s="195"/>
      <c r="GPY129" s="195"/>
      <c r="GPZ129" s="195"/>
      <c r="GQA129" s="195"/>
      <c r="GQB129" s="195"/>
      <c r="GQC129" s="195"/>
      <c r="GQD129" s="195"/>
      <c r="GQE129" s="195"/>
      <c r="GQF129" s="195"/>
      <c r="GQG129" s="195"/>
      <c r="GQH129" s="195"/>
      <c r="GQI129" s="195"/>
      <c r="GQJ129" s="195"/>
      <c r="GQK129" s="195"/>
      <c r="GQL129" s="195"/>
      <c r="GQM129" s="195"/>
      <c r="GQN129" s="195"/>
      <c r="GQO129" s="195"/>
      <c r="GQP129" s="195"/>
      <c r="GQQ129" s="195"/>
      <c r="GQR129" s="195"/>
      <c r="GQS129" s="195"/>
      <c r="GQT129" s="195"/>
      <c r="GQU129" s="195"/>
      <c r="GQV129" s="195"/>
      <c r="GQW129" s="195"/>
      <c r="GQX129" s="195"/>
      <c r="GQY129" s="195"/>
      <c r="GQZ129" s="195"/>
      <c r="GRA129" s="195"/>
      <c r="GRB129" s="195"/>
      <c r="GRC129" s="195"/>
      <c r="GRD129" s="195"/>
      <c r="GRE129" s="195"/>
      <c r="GRF129" s="195"/>
      <c r="GRG129" s="195"/>
      <c r="GRH129" s="195"/>
      <c r="GRI129" s="195"/>
      <c r="GRJ129" s="195"/>
      <c r="GRK129" s="195"/>
      <c r="GRL129" s="195"/>
      <c r="GRM129" s="195"/>
      <c r="GRN129" s="195"/>
      <c r="GRO129" s="195"/>
      <c r="GRP129" s="195"/>
      <c r="GRQ129" s="195"/>
      <c r="GRR129" s="195"/>
      <c r="GRS129" s="195"/>
      <c r="GRT129" s="195"/>
      <c r="GRU129" s="195"/>
      <c r="GRV129" s="195"/>
      <c r="GRW129" s="195"/>
      <c r="GRX129" s="195"/>
      <c r="GRY129" s="195"/>
      <c r="GRZ129" s="195"/>
      <c r="GSA129" s="195"/>
      <c r="GSB129" s="195"/>
      <c r="GSC129" s="195"/>
      <c r="GSD129" s="195"/>
      <c r="GSE129" s="195"/>
      <c r="GSF129" s="195"/>
      <c r="GSG129" s="195"/>
      <c r="GSH129" s="195"/>
      <c r="GSI129" s="195"/>
      <c r="GSJ129" s="195"/>
      <c r="GSK129" s="195"/>
      <c r="GSL129" s="195"/>
      <c r="GSM129" s="195"/>
      <c r="GSN129" s="195"/>
      <c r="GSO129" s="195"/>
      <c r="GSP129" s="195"/>
      <c r="GSQ129" s="195"/>
      <c r="GSR129" s="195"/>
      <c r="GSS129" s="195"/>
      <c r="GST129" s="195"/>
      <c r="GSU129" s="195"/>
      <c r="GSV129" s="195"/>
      <c r="GSW129" s="195"/>
      <c r="GSX129" s="195"/>
      <c r="GSY129" s="195"/>
      <c r="GSZ129" s="195"/>
      <c r="GTA129" s="195"/>
      <c r="GTB129" s="195"/>
      <c r="GTC129" s="195"/>
      <c r="GTD129" s="195"/>
      <c r="GTE129" s="195"/>
      <c r="GTF129" s="195"/>
      <c r="GTG129" s="195"/>
      <c r="GTH129" s="195"/>
      <c r="GTI129" s="195"/>
      <c r="GTJ129" s="195"/>
      <c r="GTK129" s="195"/>
      <c r="GTL129" s="195"/>
      <c r="GTM129" s="195"/>
      <c r="GTN129" s="195"/>
      <c r="GTO129" s="195"/>
      <c r="GTP129" s="195"/>
      <c r="GTQ129" s="195"/>
      <c r="GTR129" s="195"/>
      <c r="GTS129" s="195"/>
      <c r="GTT129" s="195"/>
      <c r="GTU129" s="195"/>
      <c r="GTV129" s="195"/>
      <c r="GTW129" s="195"/>
      <c r="GTX129" s="195"/>
      <c r="GTY129" s="195"/>
      <c r="GTZ129" s="195"/>
      <c r="GUA129" s="195"/>
      <c r="GUB129" s="195"/>
      <c r="GUC129" s="195"/>
      <c r="GUD129" s="195"/>
      <c r="GUE129" s="195"/>
      <c r="GUF129" s="195"/>
      <c r="GUG129" s="195"/>
      <c r="GUH129" s="195"/>
      <c r="GUI129" s="195"/>
      <c r="GUJ129" s="195"/>
      <c r="GUK129" s="195"/>
      <c r="GUL129" s="195"/>
      <c r="GUM129" s="195"/>
      <c r="GUN129" s="195"/>
      <c r="GUO129" s="195"/>
      <c r="GUP129" s="195"/>
      <c r="GUQ129" s="195"/>
      <c r="GUR129" s="195"/>
      <c r="GUS129" s="195"/>
      <c r="GUT129" s="195"/>
      <c r="GUU129" s="195"/>
      <c r="GUV129" s="195"/>
      <c r="GUW129" s="195"/>
      <c r="GUX129" s="195"/>
      <c r="GUY129" s="195"/>
      <c r="GUZ129" s="195"/>
      <c r="GVA129" s="195"/>
      <c r="GVB129" s="195"/>
      <c r="GVC129" s="195"/>
      <c r="GVD129" s="195"/>
      <c r="GVE129" s="195"/>
      <c r="GVF129" s="195"/>
      <c r="GVG129" s="195"/>
      <c r="GVH129" s="195"/>
      <c r="GVI129" s="195"/>
      <c r="GVJ129" s="195"/>
      <c r="GVK129" s="195"/>
      <c r="GVL129" s="195"/>
      <c r="GVM129" s="195"/>
      <c r="GVN129" s="195"/>
      <c r="GVO129" s="195"/>
      <c r="GVP129" s="195"/>
      <c r="GVQ129" s="195"/>
      <c r="GVR129" s="195"/>
      <c r="GVS129" s="195"/>
      <c r="GVT129" s="195"/>
      <c r="GVU129" s="195"/>
      <c r="GVV129" s="195"/>
      <c r="GVW129" s="195"/>
      <c r="GVX129" s="195"/>
      <c r="GVY129" s="195"/>
      <c r="GVZ129" s="195"/>
      <c r="GWA129" s="195"/>
      <c r="GWB129" s="195"/>
      <c r="GWC129" s="195"/>
      <c r="GWD129" s="195"/>
      <c r="GWE129" s="195"/>
      <c r="GWF129" s="195"/>
      <c r="GWG129" s="195"/>
      <c r="GWH129" s="195"/>
      <c r="GWI129" s="195"/>
      <c r="GWJ129" s="195"/>
      <c r="GWK129" s="195"/>
      <c r="GWL129" s="195"/>
      <c r="GWM129" s="195"/>
      <c r="GWN129" s="195"/>
      <c r="GWO129" s="195"/>
      <c r="GWP129" s="195"/>
      <c r="GWQ129" s="195"/>
      <c r="GWR129" s="195"/>
      <c r="GWS129" s="195"/>
      <c r="GWT129" s="195"/>
      <c r="GWU129" s="195"/>
      <c r="GWV129" s="195"/>
      <c r="GWW129" s="195"/>
      <c r="GWX129" s="195"/>
      <c r="GWY129" s="195"/>
      <c r="GWZ129" s="195"/>
      <c r="GXA129" s="195"/>
      <c r="GXB129" s="195"/>
      <c r="GXC129" s="195"/>
      <c r="GXD129" s="195"/>
      <c r="GXE129" s="195"/>
      <c r="GXF129" s="195"/>
      <c r="GXG129" s="195"/>
      <c r="GXH129" s="195"/>
      <c r="GXI129" s="195"/>
      <c r="GXJ129" s="195"/>
      <c r="GXK129" s="195"/>
      <c r="GXL129" s="195"/>
      <c r="GXM129" s="195"/>
      <c r="GXN129" s="195"/>
      <c r="GXO129" s="195"/>
      <c r="GXP129" s="195"/>
      <c r="GXQ129" s="195"/>
      <c r="GXR129" s="195"/>
      <c r="GXS129" s="195"/>
      <c r="GXT129" s="195"/>
      <c r="GXU129" s="195"/>
      <c r="GXV129" s="195"/>
      <c r="GXW129" s="195"/>
      <c r="GXX129" s="195"/>
      <c r="GXY129" s="195"/>
      <c r="GXZ129" s="195"/>
      <c r="GYA129" s="195"/>
      <c r="GYB129" s="195"/>
      <c r="GYC129" s="195"/>
      <c r="GYD129" s="195"/>
      <c r="GYE129" s="195"/>
      <c r="GYF129" s="195"/>
      <c r="GYG129" s="195"/>
      <c r="GYH129" s="195"/>
      <c r="GYI129" s="195"/>
      <c r="GYJ129" s="195"/>
      <c r="GYK129" s="195"/>
      <c r="GYL129" s="195"/>
      <c r="GYM129" s="195"/>
      <c r="GYN129" s="195"/>
      <c r="GYO129" s="195"/>
      <c r="GYP129" s="195"/>
      <c r="GYQ129" s="195"/>
      <c r="GYR129" s="195"/>
      <c r="GYS129" s="195"/>
      <c r="GYT129" s="195"/>
      <c r="GYU129" s="195"/>
      <c r="GYV129" s="195"/>
      <c r="GYW129" s="195"/>
      <c r="GYX129" s="195"/>
      <c r="GYY129" s="195"/>
      <c r="GYZ129" s="195"/>
      <c r="GZA129" s="195"/>
      <c r="GZB129" s="195"/>
      <c r="GZC129" s="195"/>
      <c r="GZD129" s="195"/>
      <c r="GZE129" s="195"/>
      <c r="GZF129" s="195"/>
      <c r="GZG129" s="195"/>
      <c r="GZH129" s="195"/>
      <c r="GZI129" s="195"/>
      <c r="GZJ129" s="195"/>
      <c r="GZK129" s="195"/>
      <c r="GZL129" s="195"/>
      <c r="GZM129" s="195"/>
      <c r="GZN129" s="195"/>
      <c r="GZO129" s="195"/>
      <c r="GZP129" s="195"/>
      <c r="GZQ129" s="195"/>
      <c r="GZR129" s="195"/>
      <c r="GZS129" s="195"/>
      <c r="GZT129" s="195"/>
      <c r="GZU129" s="195"/>
      <c r="GZV129" s="195"/>
      <c r="GZW129" s="195"/>
      <c r="GZX129" s="195"/>
      <c r="GZY129" s="195"/>
      <c r="GZZ129" s="195"/>
      <c r="HAA129" s="195"/>
      <c r="HAB129" s="195"/>
      <c r="HAC129" s="195"/>
      <c r="HAD129" s="195"/>
      <c r="HAE129" s="195"/>
      <c r="HAF129" s="195"/>
      <c r="HAG129" s="195"/>
      <c r="HAH129" s="195"/>
      <c r="HAI129" s="195"/>
      <c r="HAJ129" s="195"/>
      <c r="HAK129" s="195"/>
      <c r="HAL129" s="195"/>
      <c r="HAM129" s="195"/>
      <c r="HAN129" s="195"/>
      <c r="HAO129" s="195"/>
      <c r="HAP129" s="195"/>
      <c r="HAQ129" s="195"/>
      <c r="HAR129" s="195"/>
      <c r="HAS129" s="195"/>
      <c r="HAT129" s="195"/>
      <c r="HAU129" s="195"/>
      <c r="HAV129" s="195"/>
      <c r="HAW129" s="195"/>
      <c r="HAX129" s="195"/>
      <c r="HAY129" s="195"/>
      <c r="HAZ129" s="195"/>
      <c r="HBA129" s="195"/>
      <c r="HBB129" s="195"/>
      <c r="HBC129" s="195"/>
      <c r="HBD129" s="195"/>
      <c r="HBE129" s="195"/>
      <c r="HBF129" s="195"/>
      <c r="HBG129" s="195"/>
      <c r="HBH129" s="195"/>
      <c r="HBI129" s="195"/>
      <c r="HBJ129" s="195"/>
      <c r="HBK129" s="195"/>
      <c r="HBL129" s="195"/>
      <c r="HBM129" s="195"/>
      <c r="HBN129" s="195"/>
      <c r="HBO129" s="195"/>
      <c r="HBP129" s="195"/>
      <c r="HBQ129" s="195"/>
      <c r="HBR129" s="195"/>
      <c r="HBS129" s="195"/>
      <c r="HBT129" s="195"/>
      <c r="HBU129" s="195"/>
      <c r="HBV129" s="195"/>
      <c r="HBW129" s="195"/>
      <c r="HBX129" s="195"/>
      <c r="HBY129" s="195"/>
      <c r="HBZ129" s="195"/>
      <c r="HCA129" s="195"/>
      <c r="HCB129" s="195"/>
      <c r="HCC129" s="195"/>
      <c r="HCD129" s="195"/>
      <c r="HCE129" s="195"/>
      <c r="HCF129" s="195"/>
      <c r="HCG129" s="195"/>
      <c r="HCH129" s="195"/>
      <c r="HCI129" s="195"/>
      <c r="HCJ129" s="195"/>
      <c r="HCK129" s="195"/>
      <c r="HCL129" s="195"/>
      <c r="HCM129" s="195"/>
      <c r="HCN129" s="195"/>
      <c r="HCO129" s="195"/>
      <c r="HCP129" s="195"/>
      <c r="HCQ129" s="195"/>
      <c r="HCR129" s="195"/>
      <c r="HCS129" s="195"/>
      <c r="HCT129" s="195"/>
      <c r="HCU129" s="195"/>
      <c r="HCV129" s="195"/>
      <c r="HCW129" s="195"/>
      <c r="HCX129" s="195"/>
      <c r="HCY129" s="195"/>
      <c r="HCZ129" s="195"/>
      <c r="HDA129" s="195"/>
      <c r="HDB129" s="195"/>
      <c r="HDC129" s="195"/>
      <c r="HDD129" s="195"/>
      <c r="HDE129" s="195"/>
      <c r="HDF129" s="195"/>
      <c r="HDG129" s="195"/>
      <c r="HDH129" s="195"/>
      <c r="HDI129" s="195"/>
      <c r="HDJ129" s="195"/>
      <c r="HDK129" s="195"/>
      <c r="HDL129" s="195"/>
      <c r="HDM129" s="195"/>
      <c r="HDN129" s="195"/>
      <c r="HDO129" s="195"/>
      <c r="HDP129" s="195"/>
      <c r="HDQ129" s="195"/>
      <c r="HDR129" s="195"/>
      <c r="HDS129" s="195"/>
      <c r="HDT129" s="195"/>
      <c r="HDU129" s="195"/>
      <c r="HDV129" s="195"/>
      <c r="HDW129" s="195"/>
      <c r="HDX129" s="195"/>
      <c r="HDY129" s="195"/>
      <c r="HDZ129" s="195"/>
      <c r="HEA129" s="195"/>
      <c r="HEB129" s="195"/>
      <c r="HEC129" s="195"/>
      <c r="HED129" s="195"/>
      <c r="HEE129" s="195"/>
      <c r="HEF129" s="195"/>
      <c r="HEG129" s="195"/>
      <c r="HEH129" s="195"/>
      <c r="HEI129" s="195"/>
      <c r="HEJ129" s="195"/>
      <c r="HEK129" s="195"/>
      <c r="HEL129" s="195"/>
      <c r="HEM129" s="195"/>
      <c r="HEN129" s="195"/>
      <c r="HEO129" s="195"/>
      <c r="HEP129" s="195"/>
      <c r="HEQ129" s="195"/>
      <c r="HER129" s="195"/>
      <c r="HES129" s="195"/>
      <c r="HET129" s="195"/>
      <c r="HEU129" s="195"/>
      <c r="HEV129" s="195"/>
      <c r="HEW129" s="195"/>
      <c r="HEX129" s="195"/>
      <c r="HEY129" s="195"/>
      <c r="HEZ129" s="195"/>
      <c r="HFA129" s="195"/>
      <c r="HFB129" s="195"/>
      <c r="HFC129" s="195"/>
      <c r="HFD129" s="195"/>
      <c r="HFE129" s="195"/>
      <c r="HFF129" s="195"/>
      <c r="HFG129" s="195"/>
      <c r="HFH129" s="195"/>
      <c r="HFI129" s="195"/>
      <c r="HFJ129" s="195"/>
      <c r="HFK129" s="195"/>
      <c r="HFL129" s="195"/>
      <c r="HFM129" s="195"/>
      <c r="HFN129" s="195"/>
      <c r="HFO129" s="195"/>
      <c r="HFP129" s="195"/>
      <c r="HFQ129" s="195"/>
      <c r="HFR129" s="195"/>
      <c r="HFS129" s="195"/>
      <c r="HFT129" s="195"/>
      <c r="HFU129" s="195"/>
      <c r="HFV129" s="195"/>
      <c r="HFW129" s="195"/>
      <c r="HFX129" s="195"/>
      <c r="HFY129" s="195"/>
      <c r="HFZ129" s="195"/>
      <c r="HGA129" s="195"/>
      <c r="HGB129" s="195"/>
      <c r="HGC129" s="195"/>
      <c r="HGD129" s="195"/>
      <c r="HGE129" s="195"/>
      <c r="HGF129" s="195"/>
      <c r="HGG129" s="195"/>
      <c r="HGH129" s="195"/>
      <c r="HGI129" s="195"/>
      <c r="HGJ129" s="195"/>
      <c r="HGK129" s="195"/>
      <c r="HGL129" s="195"/>
      <c r="HGM129" s="195"/>
      <c r="HGN129" s="195"/>
      <c r="HGO129" s="195"/>
      <c r="HGP129" s="195"/>
      <c r="HGQ129" s="195"/>
      <c r="HGR129" s="195"/>
      <c r="HGS129" s="195"/>
      <c r="HGT129" s="195"/>
      <c r="HGU129" s="195"/>
      <c r="HGV129" s="195"/>
      <c r="HGW129" s="195"/>
      <c r="HGX129" s="195"/>
      <c r="HGY129" s="195"/>
      <c r="HGZ129" s="195"/>
      <c r="HHA129" s="195"/>
      <c r="HHB129" s="195"/>
      <c r="HHC129" s="195"/>
      <c r="HHD129" s="195"/>
      <c r="HHE129" s="195"/>
      <c r="HHF129" s="195"/>
      <c r="HHG129" s="195"/>
      <c r="HHH129" s="195"/>
      <c r="HHI129" s="195"/>
      <c r="HHJ129" s="195"/>
      <c r="HHK129" s="195"/>
      <c r="HHL129" s="195"/>
      <c r="HHM129" s="195"/>
      <c r="HHN129" s="195"/>
      <c r="HHO129" s="195"/>
      <c r="HHP129" s="195"/>
      <c r="HHQ129" s="195"/>
      <c r="HHR129" s="195"/>
      <c r="HHS129" s="195"/>
      <c r="HHT129" s="195"/>
      <c r="HHU129" s="195"/>
      <c r="HHV129" s="195"/>
      <c r="HHW129" s="195"/>
      <c r="HHX129" s="195"/>
      <c r="HHY129" s="195"/>
      <c r="HHZ129" s="195"/>
      <c r="HIA129" s="195"/>
      <c r="HIB129" s="195"/>
      <c r="HIC129" s="195"/>
      <c r="HID129" s="195"/>
      <c r="HIE129" s="195"/>
      <c r="HIF129" s="195"/>
      <c r="HIG129" s="195"/>
      <c r="HIH129" s="195"/>
      <c r="HII129" s="195"/>
      <c r="HIJ129" s="195"/>
      <c r="HIK129" s="195"/>
      <c r="HIL129" s="195"/>
      <c r="HIM129" s="195"/>
      <c r="HIN129" s="195"/>
      <c r="HIO129" s="195"/>
      <c r="HIP129" s="195"/>
      <c r="HIQ129" s="195"/>
      <c r="HIR129" s="195"/>
      <c r="HIS129" s="195"/>
      <c r="HIT129" s="195"/>
      <c r="HIU129" s="195"/>
      <c r="HIV129" s="195"/>
      <c r="HIW129" s="195"/>
      <c r="HIX129" s="195"/>
      <c r="HIY129" s="195"/>
      <c r="HIZ129" s="195"/>
      <c r="HJA129" s="195"/>
      <c r="HJB129" s="195"/>
      <c r="HJC129" s="195"/>
      <c r="HJD129" s="195"/>
      <c r="HJE129" s="195"/>
      <c r="HJF129" s="195"/>
      <c r="HJG129" s="195"/>
      <c r="HJH129" s="195"/>
      <c r="HJI129" s="195"/>
      <c r="HJJ129" s="195"/>
      <c r="HJK129" s="195"/>
      <c r="HJL129" s="195"/>
      <c r="HJM129" s="195"/>
      <c r="HJN129" s="195"/>
      <c r="HJO129" s="195"/>
      <c r="HJP129" s="195"/>
      <c r="HJQ129" s="195"/>
      <c r="HJR129" s="195"/>
      <c r="HJS129" s="195"/>
      <c r="HJT129" s="195"/>
      <c r="HJU129" s="195"/>
      <c r="HJV129" s="195"/>
      <c r="HJW129" s="195"/>
      <c r="HJX129" s="195"/>
      <c r="HJY129" s="195"/>
      <c r="HJZ129" s="195"/>
      <c r="HKA129" s="195"/>
      <c r="HKB129" s="195"/>
      <c r="HKC129" s="195"/>
      <c r="HKD129" s="195"/>
      <c r="HKE129" s="195"/>
      <c r="HKF129" s="195"/>
      <c r="HKG129" s="195"/>
      <c r="HKH129" s="195"/>
      <c r="HKI129" s="195"/>
      <c r="HKJ129" s="195"/>
      <c r="HKK129" s="195"/>
      <c r="HKL129" s="195"/>
      <c r="HKM129" s="195"/>
      <c r="HKN129" s="195"/>
      <c r="HKO129" s="195"/>
      <c r="HKP129" s="195"/>
      <c r="HKQ129" s="195"/>
      <c r="HKR129" s="195"/>
      <c r="HKS129" s="195"/>
      <c r="HKT129" s="195"/>
      <c r="HKU129" s="195"/>
      <c r="HKV129" s="195"/>
      <c r="HKW129" s="195"/>
      <c r="HKX129" s="195"/>
      <c r="HKY129" s="195"/>
      <c r="HKZ129" s="195"/>
      <c r="HLA129" s="195"/>
      <c r="HLB129" s="195"/>
      <c r="HLC129" s="195"/>
      <c r="HLD129" s="195"/>
      <c r="HLE129" s="195"/>
      <c r="HLF129" s="195"/>
      <c r="HLG129" s="195"/>
      <c r="HLH129" s="195"/>
      <c r="HLI129" s="195"/>
      <c r="HLJ129" s="195"/>
      <c r="HLK129" s="195"/>
      <c r="HLL129" s="195"/>
      <c r="HLM129" s="195"/>
      <c r="HLN129" s="195"/>
      <c r="HLO129" s="195"/>
      <c r="HLP129" s="195"/>
      <c r="HLQ129" s="195"/>
      <c r="HLR129" s="195"/>
      <c r="HLS129" s="195"/>
      <c r="HLT129" s="195"/>
      <c r="HLU129" s="195"/>
      <c r="HLV129" s="195"/>
      <c r="HLW129" s="195"/>
      <c r="HLX129" s="195"/>
      <c r="HLY129" s="195"/>
      <c r="HLZ129" s="195"/>
      <c r="HMA129" s="195"/>
      <c r="HMB129" s="195"/>
      <c r="HMC129" s="195"/>
      <c r="HMD129" s="195"/>
      <c r="HME129" s="195"/>
      <c r="HMF129" s="195"/>
      <c r="HMG129" s="195"/>
      <c r="HMH129" s="195"/>
      <c r="HMI129" s="195"/>
      <c r="HMJ129" s="195"/>
      <c r="HMK129" s="195"/>
      <c r="HML129" s="195"/>
      <c r="HMM129" s="195"/>
      <c r="HMN129" s="195"/>
      <c r="HMO129" s="195"/>
      <c r="HMP129" s="195"/>
      <c r="HMQ129" s="195"/>
      <c r="HMR129" s="195"/>
      <c r="HMS129" s="195"/>
      <c r="HMT129" s="195"/>
      <c r="HMU129" s="195"/>
      <c r="HMV129" s="195"/>
      <c r="HMW129" s="195"/>
      <c r="HMX129" s="195"/>
      <c r="HMY129" s="195"/>
      <c r="HMZ129" s="195"/>
      <c r="HNA129" s="195"/>
      <c r="HNB129" s="195"/>
      <c r="HNC129" s="195"/>
      <c r="HND129" s="195"/>
      <c r="HNE129" s="195"/>
      <c r="HNF129" s="195"/>
      <c r="HNG129" s="195"/>
      <c r="HNH129" s="195"/>
      <c r="HNI129" s="195"/>
      <c r="HNJ129" s="195"/>
      <c r="HNK129" s="195"/>
      <c r="HNL129" s="195"/>
      <c r="HNM129" s="195"/>
      <c r="HNN129" s="195"/>
      <c r="HNO129" s="195"/>
      <c r="HNP129" s="195"/>
      <c r="HNQ129" s="195"/>
      <c r="HNR129" s="195"/>
      <c r="HNS129" s="195"/>
      <c r="HNT129" s="195"/>
      <c r="HNU129" s="195"/>
      <c r="HNV129" s="195"/>
      <c r="HNW129" s="195"/>
      <c r="HNX129" s="195"/>
      <c r="HNY129" s="195"/>
      <c r="HNZ129" s="195"/>
      <c r="HOA129" s="195"/>
      <c r="HOB129" s="195"/>
      <c r="HOC129" s="195"/>
      <c r="HOD129" s="195"/>
      <c r="HOE129" s="195"/>
      <c r="HOF129" s="195"/>
      <c r="HOG129" s="195"/>
      <c r="HOH129" s="195"/>
      <c r="HOI129" s="195"/>
      <c r="HOJ129" s="195"/>
      <c r="HOK129" s="195"/>
      <c r="HOL129" s="195"/>
      <c r="HOM129" s="195"/>
      <c r="HON129" s="195"/>
      <c r="HOO129" s="195"/>
      <c r="HOP129" s="195"/>
      <c r="HOQ129" s="195"/>
      <c r="HOR129" s="195"/>
      <c r="HOS129" s="195"/>
      <c r="HOT129" s="195"/>
      <c r="HOU129" s="195"/>
      <c r="HOV129" s="195"/>
      <c r="HOW129" s="195"/>
      <c r="HOX129" s="195"/>
      <c r="HOY129" s="195"/>
      <c r="HOZ129" s="195"/>
      <c r="HPA129" s="195"/>
      <c r="HPB129" s="195"/>
      <c r="HPC129" s="195"/>
      <c r="HPD129" s="195"/>
      <c r="HPE129" s="195"/>
      <c r="HPF129" s="195"/>
      <c r="HPG129" s="195"/>
      <c r="HPH129" s="195"/>
      <c r="HPI129" s="195"/>
      <c r="HPJ129" s="195"/>
      <c r="HPK129" s="195"/>
      <c r="HPL129" s="195"/>
      <c r="HPM129" s="195"/>
      <c r="HPN129" s="195"/>
      <c r="HPO129" s="195"/>
      <c r="HPP129" s="195"/>
      <c r="HPQ129" s="195"/>
      <c r="HPR129" s="195"/>
      <c r="HPS129" s="195"/>
      <c r="HPT129" s="195"/>
      <c r="HPU129" s="195"/>
      <c r="HPV129" s="195"/>
      <c r="HPW129" s="195"/>
      <c r="HPX129" s="195"/>
      <c r="HPY129" s="195"/>
      <c r="HPZ129" s="195"/>
      <c r="HQA129" s="195"/>
      <c r="HQB129" s="195"/>
      <c r="HQC129" s="195"/>
      <c r="HQD129" s="195"/>
      <c r="HQE129" s="195"/>
      <c r="HQF129" s="195"/>
      <c r="HQG129" s="195"/>
      <c r="HQH129" s="195"/>
      <c r="HQI129" s="195"/>
      <c r="HQJ129" s="195"/>
      <c r="HQK129" s="195"/>
      <c r="HQL129" s="195"/>
      <c r="HQM129" s="195"/>
      <c r="HQN129" s="195"/>
      <c r="HQO129" s="195"/>
      <c r="HQP129" s="195"/>
      <c r="HQQ129" s="195"/>
      <c r="HQR129" s="195"/>
      <c r="HQS129" s="195"/>
      <c r="HQT129" s="195"/>
      <c r="HQU129" s="195"/>
      <c r="HQV129" s="195"/>
      <c r="HQW129" s="195"/>
      <c r="HQX129" s="195"/>
      <c r="HQY129" s="195"/>
      <c r="HQZ129" s="195"/>
      <c r="HRA129" s="195"/>
      <c r="HRB129" s="195"/>
      <c r="HRC129" s="195"/>
      <c r="HRD129" s="195"/>
      <c r="HRE129" s="195"/>
      <c r="HRF129" s="195"/>
      <c r="HRG129" s="195"/>
      <c r="HRH129" s="195"/>
      <c r="HRI129" s="195"/>
      <c r="HRJ129" s="195"/>
      <c r="HRK129" s="195"/>
      <c r="HRL129" s="195"/>
      <c r="HRM129" s="195"/>
      <c r="HRN129" s="195"/>
      <c r="HRO129" s="195"/>
      <c r="HRP129" s="195"/>
      <c r="HRQ129" s="195"/>
      <c r="HRR129" s="195"/>
      <c r="HRS129" s="195"/>
      <c r="HRT129" s="195"/>
      <c r="HRU129" s="195"/>
      <c r="HRV129" s="195"/>
      <c r="HRW129" s="195"/>
      <c r="HRX129" s="195"/>
      <c r="HRY129" s="195"/>
      <c r="HRZ129" s="195"/>
      <c r="HSA129" s="195"/>
      <c r="HSB129" s="195"/>
      <c r="HSC129" s="195"/>
      <c r="HSD129" s="195"/>
      <c r="HSE129" s="195"/>
      <c r="HSF129" s="195"/>
      <c r="HSG129" s="195"/>
      <c r="HSH129" s="195"/>
      <c r="HSI129" s="195"/>
      <c r="HSJ129" s="195"/>
      <c r="HSK129" s="195"/>
      <c r="HSL129" s="195"/>
      <c r="HSM129" s="195"/>
      <c r="HSN129" s="195"/>
      <c r="HSO129" s="195"/>
      <c r="HSP129" s="195"/>
      <c r="HSQ129" s="195"/>
      <c r="HSR129" s="195"/>
      <c r="HSS129" s="195"/>
      <c r="HST129" s="195"/>
      <c r="HSU129" s="195"/>
      <c r="HSV129" s="195"/>
      <c r="HSW129" s="195"/>
      <c r="HSX129" s="195"/>
      <c r="HSY129" s="195"/>
      <c r="HSZ129" s="195"/>
      <c r="HTA129" s="195"/>
      <c r="HTB129" s="195"/>
      <c r="HTC129" s="195"/>
      <c r="HTD129" s="195"/>
      <c r="HTE129" s="195"/>
      <c r="HTF129" s="195"/>
      <c r="HTG129" s="195"/>
      <c r="HTH129" s="195"/>
      <c r="HTI129" s="195"/>
      <c r="HTJ129" s="195"/>
      <c r="HTK129" s="195"/>
      <c r="HTL129" s="195"/>
      <c r="HTM129" s="195"/>
      <c r="HTN129" s="195"/>
      <c r="HTO129" s="195"/>
      <c r="HTP129" s="195"/>
      <c r="HTQ129" s="195"/>
      <c r="HTR129" s="195"/>
      <c r="HTS129" s="195"/>
      <c r="HTT129" s="195"/>
      <c r="HTU129" s="195"/>
      <c r="HTV129" s="195"/>
      <c r="HTW129" s="195"/>
      <c r="HTX129" s="195"/>
      <c r="HTY129" s="195"/>
      <c r="HTZ129" s="195"/>
      <c r="HUA129" s="195"/>
      <c r="HUB129" s="195"/>
      <c r="HUC129" s="195"/>
      <c r="HUD129" s="195"/>
      <c r="HUE129" s="195"/>
      <c r="HUF129" s="195"/>
      <c r="HUG129" s="195"/>
      <c r="HUH129" s="195"/>
      <c r="HUI129" s="195"/>
      <c r="HUJ129" s="195"/>
      <c r="HUK129" s="195"/>
      <c r="HUL129" s="195"/>
      <c r="HUM129" s="195"/>
      <c r="HUN129" s="195"/>
      <c r="HUO129" s="195"/>
      <c r="HUP129" s="195"/>
      <c r="HUQ129" s="195"/>
      <c r="HUR129" s="195"/>
      <c r="HUS129" s="195"/>
      <c r="HUT129" s="195"/>
      <c r="HUU129" s="195"/>
      <c r="HUV129" s="195"/>
      <c r="HUW129" s="195"/>
      <c r="HUX129" s="195"/>
      <c r="HUY129" s="195"/>
      <c r="HUZ129" s="195"/>
      <c r="HVA129" s="195"/>
      <c r="HVB129" s="195"/>
      <c r="HVC129" s="195"/>
      <c r="HVD129" s="195"/>
      <c r="HVE129" s="195"/>
      <c r="HVF129" s="195"/>
      <c r="HVG129" s="195"/>
      <c r="HVH129" s="195"/>
      <c r="HVI129" s="195"/>
      <c r="HVJ129" s="195"/>
      <c r="HVK129" s="195"/>
      <c r="HVL129" s="195"/>
      <c r="HVM129" s="195"/>
      <c r="HVN129" s="195"/>
      <c r="HVO129" s="195"/>
      <c r="HVP129" s="195"/>
      <c r="HVQ129" s="195"/>
      <c r="HVR129" s="195"/>
      <c r="HVS129" s="195"/>
      <c r="HVT129" s="195"/>
      <c r="HVU129" s="195"/>
      <c r="HVV129" s="195"/>
      <c r="HVW129" s="195"/>
      <c r="HVX129" s="195"/>
      <c r="HVY129" s="195"/>
      <c r="HVZ129" s="195"/>
      <c r="HWA129" s="195"/>
      <c r="HWB129" s="195"/>
      <c r="HWC129" s="195"/>
      <c r="HWD129" s="195"/>
      <c r="HWE129" s="195"/>
      <c r="HWF129" s="195"/>
      <c r="HWG129" s="195"/>
      <c r="HWH129" s="195"/>
      <c r="HWI129" s="195"/>
      <c r="HWJ129" s="195"/>
      <c r="HWK129" s="195"/>
      <c r="HWL129" s="195"/>
      <c r="HWM129" s="195"/>
      <c r="HWN129" s="195"/>
      <c r="HWO129" s="195"/>
      <c r="HWP129" s="195"/>
      <c r="HWQ129" s="195"/>
      <c r="HWR129" s="195"/>
      <c r="HWS129" s="195"/>
      <c r="HWT129" s="195"/>
      <c r="HWU129" s="195"/>
      <c r="HWV129" s="195"/>
      <c r="HWW129" s="195"/>
      <c r="HWX129" s="195"/>
      <c r="HWY129" s="195"/>
      <c r="HWZ129" s="195"/>
      <c r="HXA129" s="195"/>
      <c r="HXB129" s="195"/>
      <c r="HXC129" s="195"/>
      <c r="HXD129" s="195"/>
      <c r="HXE129" s="195"/>
      <c r="HXF129" s="195"/>
      <c r="HXG129" s="195"/>
      <c r="HXH129" s="195"/>
      <c r="HXI129" s="195"/>
      <c r="HXJ129" s="195"/>
      <c r="HXK129" s="195"/>
      <c r="HXL129" s="195"/>
      <c r="HXM129" s="195"/>
      <c r="HXN129" s="195"/>
      <c r="HXO129" s="195"/>
      <c r="HXP129" s="195"/>
      <c r="HXQ129" s="195"/>
      <c r="HXR129" s="195"/>
      <c r="HXS129" s="195"/>
      <c r="HXT129" s="195"/>
      <c r="HXU129" s="195"/>
      <c r="HXV129" s="195"/>
      <c r="HXW129" s="195"/>
      <c r="HXX129" s="195"/>
      <c r="HXY129" s="195"/>
      <c r="HXZ129" s="195"/>
      <c r="HYA129" s="195"/>
      <c r="HYB129" s="195"/>
      <c r="HYC129" s="195"/>
      <c r="HYD129" s="195"/>
      <c r="HYE129" s="195"/>
      <c r="HYF129" s="195"/>
      <c r="HYG129" s="195"/>
      <c r="HYH129" s="195"/>
      <c r="HYI129" s="195"/>
      <c r="HYJ129" s="195"/>
      <c r="HYK129" s="195"/>
      <c r="HYL129" s="195"/>
      <c r="HYM129" s="195"/>
      <c r="HYN129" s="195"/>
      <c r="HYO129" s="195"/>
      <c r="HYP129" s="195"/>
      <c r="HYQ129" s="195"/>
      <c r="HYR129" s="195"/>
      <c r="HYS129" s="195"/>
      <c r="HYT129" s="195"/>
      <c r="HYU129" s="195"/>
      <c r="HYV129" s="195"/>
      <c r="HYW129" s="195"/>
      <c r="HYX129" s="195"/>
      <c r="HYY129" s="195"/>
      <c r="HYZ129" s="195"/>
      <c r="HZA129" s="195"/>
      <c r="HZB129" s="195"/>
      <c r="HZC129" s="195"/>
      <c r="HZD129" s="195"/>
      <c r="HZE129" s="195"/>
      <c r="HZF129" s="195"/>
      <c r="HZG129" s="195"/>
      <c r="HZH129" s="195"/>
      <c r="HZI129" s="195"/>
      <c r="HZJ129" s="195"/>
      <c r="HZK129" s="195"/>
      <c r="HZL129" s="195"/>
      <c r="HZM129" s="195"/>
      <c r="HZN129" s="195"/>
      <c r="HZO129" s="195"/>
      <c r="HZP129" s="195"/>
      <c r="HZQ129" s="195"/>
      <c r="HZR129" s="195"/>
      <c r="HZS129" s="195"/>
      <c r="HZT129" s="195"/>
      <c r="HZU129" s="195"/>
      <c r="HZV129" s="195"/>
      <c r="HZW129" s="195"/>
      <c r="HZX129" s="195"/>
      <c r="HZY129" s="195"/>
      <c r="HZZ129" s="195"/>
      <c r="IAA129" s="195"/>
      <c r="IAB129" s="195"/>
      <c r="IAC129" s="195"/>
      <c r="IAD129" s="195"/>
      <c r="IAE129" s="195"/>
      <c r="IAF129" s="195"/>
      <c r="IAG129" s="195"/>
      <c r="IAH129" s="195"/>
      <c r="IAI129" s="195"/>
      <c r="IAJ129" s="195"/>
      <c r="IAK129" s="195"/>
      <c r="IAL129" s="195"/>
      <c r="IAM129" s="195"/>
      <c r="IAN129" s="195"/>
      <c r="IAO129" s="195"/>
      <c r="IAP129" s="195"/>
      <c r="IAQ129" s="195"/>
      <c r="IAR129" s="195"/>
      <c r="IAS129" s="195"/>
      <c r="IAT129" s="195"/>
      <c r="IAU129" s="195"/>
      <c r="IAV129" s="195"/>
      <c r="IAW129" s="195"/>
      <c r="IAX129" s="195"/>
      <c r="IAY129" s="195"/>
      <c r="IAZ129" s="195"/>
      <c r="IBA129" s="195"/>
      <c r="IBB129" s="195"/>
      <c r="IBC129" s="195"/>
      <c r="IBD129" s="195"/>
      <c r="IBE129" s="195"/>
      <c r="IBF129" s="195"/>
      <c r="IBG129" s="195"/>
      <c r="IBH129" s="195"/>
      <c r="IBI129" s="195"/>
      <c r="IBJ129" s="195"/>
      <c r="IBK129" s="195"/>
      <c r="IBL129" s="195"/>
      <c r="IBM129" s="195"/>
      <c r="IBN129" s="195"/>
      <c r="IBO129" s="195"/>
      <c r="IBP129" s="195"/>
      <c r="IBQ129" s="195"/>
      <c r="IBR129" s="195"/>
      <c r="IBS129" s="195"/>
      <c r="IBT129" s="195"/>
      <c r="IBU129" s="195"/>
      <c r="IBV129" s="195"/>
      <c r="IBW129" s="195"/>
      <c r="IBX129" s="195"/>
      <c r="IBY129" s="195"/>
      <c r="IBZ129" s="195"/>
      <c r="ICA129" s="195"/>
      <c r="ICB129" s="195"/>
      <c r="ICC129" s="195"/>
      <c r="ICD129" s="195"/>
      <c r="ICE129" s="195"/>
      <c r="ICF129" s="195"/>
      <c r="ICG129" s="195"/>
      <c r="ICH129" s="195"/>
      <c r="ICI129" s="195"/>
      <c r="ICJ129" s="195"/>
      <c r="ICK129" s="195"/>
      <c r="ICL129" s="195"/>
      <c r="ICM129" s="195"/>
      <c r="ICN129" s="195"/>
      <c r="ICO129" s="195"/>
      <c r="ICP129" s="195"/>
      <c r="ICQ129" s="195"/>
      <c r="ICR129" s="195"/>
      <c r="ICS129" s="195"/>
      <c r="ICT129" s="195"/>
      <c r="ICU129" s="195"/>
      <c r="ICV129" s="195"/>
      <c r="ICW129" s="195"/>
      <c r="ICX129" s="195"/>
      <c r="ICY129" s="195"/>
      <c r="ICZ129" s="195"/>
      <c r="IDA129" s="195"/>
      <c r="IDB129" s="195"/>
      <c r="IDC129" s="195"/>
      <c r="IDD129" s="195"/>
      <c r="IDE129" s="195"/>
      <c r="IDF129" s="195"/>
      <c r="IDG129" s="195"/>
      <c r="IDH129" s="195"/>
      <c r="IDI129" s="195"/>
      <c r="IDJ129" s="195"/>
      <c r="IDK129" s="195"/>
      <c r="IDL129" s="195"/>
      <c r="IDM129" s="195"/>
      <c r="IDN129" s="195"/>
      <c r="IDO129" s="195"/>
      <c r="IDP129" s="195"/>
      <c r="IDQ129" s="195"/>
      <c r="IDR129" s="195"/>
      <c r="IDS129" s="195"/>
      <c r="IDT129" s="195"/>
      <c r="IDU129" s="195"/>
      <c r="IDV129" s="195"/>
      <c r="IDW129" s="195"/>
      <c r="IDX129" s="195"/>
      <c r="IDY129" s="195"/>
      <c r="IDZ129" s="195"/>
      <c r="IEA129" s="195"/>
      <c r="IEB129" s="195"/>
      <c r="IEC129" s="195"/>
      <c r="IED129" s="195"/>
      <c r="IEE129" s="195"/>
      <c r="IEF129" s="195"/>
      <c r="IEG129" s="195"/>
      <c r="IEH129" s="195"/>
      <c r="IEI129" s="195"/>
      <c r="IEJ129" s="195"/>
      <c r="IEK129" s="195"/>
      <c r="IEL129" s="195"/>
      <c r="IEM129" s="195"/>
      <c r="IEN129" s="195"/>
      <c r="IEO129" s="195"/>
      <c r="IEP129" s="195"/>
      <c r="IEQ129" s="195"/>
      <c r="IER129" s="195"/>
      <c r="IES129" s="195"/>
      <c r="IET129" s="195"/>
      <c r="IEU129" s="195"/>
      <c r="IEV129" s="195"/>
      <c r="IEW129" s="195"/>
      <c r="IEX129" s="195"/>
      <c r="IEY129" s="195"/>
      <c r="IEZ129" s="195"/>
      <c r="IFA129" s="195"/>
      <c r="IFB129" s="195"/>
      <c r="IFC129" s="195"/>
      <c r="IFD129" s="195"/>
      <c r="IFE129" s="195"/>
      <c r="IFF129" s="195"/>
      <c r="IFG129" s="195"/>
      <c r="IFH129" s="195"/>
      <c r="IFI129" s="195"/>
      <c r="IFJ129" s="195"/>
      <c r="IFK129" s="195"/>
      <c r="IFL129" s="195"/>
      <c r="IFM129" s="195"/>
      <c r="IFN129" s="195"/>
      <c r="IFO129" s="195"/>
      <c r="IFP129" s="195"/>
      <c r="IFQ129" s="195"/>
      <c r="IFR129" s="195"/>
      <c r="IFS129" s="195"/>
      <c r="IFT129" s="195"/>
      <c r="IFU129" s="195"/>
      <c r="IFV129" s="195"/>
      <c r="IFW129" s="195"/>
      <c r="IFX129" s="195"/>
      <c r="IFY129" s="195"/>
      <c r="IFZ129" s="195"/>
      <c r="IGA129" s="195"/>
      <c r="IGB129" s="195"/>
      <c r="IGC129" s="195"/>
      <c r="IGD129" s="195"/>
      <c r="IGE129" s="195"/>
      <c r="IGF129" s="195"/>
      <c r="IGG129" s="195"/>
      <c r="IGH129" s="195"/>
      <c r="IGI129" s="195"/>
      <c r="IGJ129" s="195"/>
      <c r="IGK129" s="195"/>
      <c r="IGL129" s="195"/>
      <c r="IGM129" s="195"/>
      <c r="IGN129" s="195"/>
      <c r="IGO129" s="195"/>
      <c r="IGP129" s="195"/>
      <c r="IGQ129" s="195"/>
      <c r="IGR129" s="195"/>
      <c r="IGS129" s="195"/>
      <c r="IGT129" s="195"/>
      <c r="IGU129" s="195"/>
      <c r="IGV129" s="195"/>
      <c r="IGW129" s="195"/>
      <c r="IGX129" s="195"/>
      <c r="IGY129" s="195"/>
      <c r="IGZ129" s="195"/>
      <c r="IHA129" s="195"/>
      <c r="IHB129" s="195"/>
      <c r="IHC129" s="195"/>
      <c r="IHD129" s="195"/>
      <c r="IHE129" s="195"/>
      <c r="IHF129" s="195"/>
      <c r="IHG129" s="195"/>
      <c r="IHH129" s="195"/>
      <c r="IHI129" s="195"/>
      <c r="IHJ129" s="195"/>
      <c r="IHK129" s="195"/>
      <c r="IHL129" s="195"/>
      <c r="IHM129" s="195"/>
      <c r="IHN129" s="195"/>
      <c r="IHO129" s="195"/>
      <c r="IHP129" s="195"/>
      <c r="IHQ129" s="195"/>
      <c r="IHR129" s="195"/>
      <c r="IHS129" s="195"/>
      <c r="IHT129" s="195"/>
      <c r="IHU129" s="195"/>
      <c r="IHV129" s="195"/>
      <c r="IHW129" s="195"/>
      <c r="IHX129" s="195"/>
      <c r="IHY129" s="195"/>
      <c r="IHZ129" s="195"/>
      <c r="IIA129" s="195"/>
      <c r="IIB129" s="195"/>
      <c r="IIC129" s="195"/>
      <c r="IID129" s="195"/>
      <c r="IIE129" s="195"/>
      <c r="IIF129" s="195"/>
      <c r="IIG129" s="195"/>
      <c r="IIH129" s="195"/>
      <c r="III129" s="195"/>
      <c r="IIJ129" s="195"/>
      <c r="IIK129" s="195"/>
      <c r="IIL129" s="195"/>
      <c r="IIM129" s="195"/>
      <c r="IIN129" s="195"/>
      <c r="IIO129" s="195"/>
      <c r="IIP129" s="195"/>
      <c r="IIQ129" s="195"/>
      <c r="IIR129" s="195"/>
      <c r="IIS129" s="195"/>
      <c r="IIT129" s="195"/>
      <c r="IIU129" s="195"/>
      <c r="IIV129" s="195"/>
      <c r="IIW129" s="195"/>
      <c r="IIX129" s="195"/>
      <c r="IIY129" s="195"/>
      <c r="IIZ129" s="195"/>
      <c r="IJA129" s="195"/>
      <c r="IJB129" s="195"/>
      <c r="IJC129" s="195"/>
      <c r="IJD129" s="195"/>
      <c r="IJE129" s="195"/>
      <c r="IJF129" s="195"/>
      <c r="IJG129" s="195"/>
      <c r="IJH129" s="195"/>
      <c r="IJI129" s="195"/>
      <c r="IJJ129" s="195"/>
      <c r="IJK129" s="195"/>
      <c r="IJL129" s="195"/>
      <c r="IJM129" s="195"/>
      <c r="IJN129" s="195"/>
      <c r="IJO129" s="195"/>
      <c r="IJP129" s="195"/>
      <c r="IJQ129" s="195"/>
      <c r="IJR129" s="195"/>
      <c r="IJS129" s="195"/>
      <c r="IJT129" s="195"/>
      <c r="IJU129" s="195"/>
      <c r="IJV129" s="195"/>
      <c r="IJW129" s="195"/>
      <c r="IJX129" s="195"/>
      <c r="IJY129" s="195"/>
      <c r="IJZ129" s="195"/>
      <c r="IKA129" s="195"/>
      <c r="IKB129" s="195"/>
      <c r="IKC129" s="195"/>
      <c r="IKD129" s="195"/>
      <c r="IKE129" s="195"/>
      <c r="IKF129" s="195"/>
      <c r="IKG129" s="195"/>
      <c r="IKH129" s="195"/>
      <c r="IKI129" s="195"/>
      <c r="IKJ129" s="195"/>
      <c r="IKK129" s="195"/>
      <c r="IKL129" s="195"/>
      <c r="IKM129" s="195"/>
      <c r="IKN129" s="195"/>
      <c r="IKO129" s="195"/>
      <c r="IKP129" s="195"/>
      <c r="IKQ129" s="195"/>
      <c r="IKR129" s="195"/>
      <c r="IKS129" s="195"/>
      <c r="IKT129" s="195"/>
      <c r="IKU129" s="195"/>
      <c r="IKV129" s="195"/>
      <c r="IKW129" s="195"/>
      <c r="IKX129" s="195"/>
      <c r="IKY129" s="195"/>
      <c r="IKZ129" s="195"/>
      <c r="ILA129" s="195"/>
      <c r="ILB129" s="195"/>
      <c r="ILC129" s="195"/>
      <c r="ILD129" s="195"/>
      <c r="ILE129" s="195"/>
      <c r="ILF129" s="195"/>
      <c r="ILG129" s="195"/>
      <c r="ILH129" s="195"/>
      <c r="ILI129" s="195"/>
      <c r="ILJ129" s="195"/>
      <c r="ILK129" s="195"/>
      <c r="ILL129" s="195"/>
      <c r="ILM129" s="195"/>
      <c r="ILN129" s="195"/>
      <c r="ILO129" s="195"/>
      <c r="ILP129" s="195"/>
      <c r="ILQ129" s="195"/>
      <c r="ILR129" s="195"/>
      <c r="ILS129" s="195"/>
      <c r="ILT129" s="195"/>
      <c r="ILU129" s="195"/>
      <c r="ILV129" s="195"/>
      <c r="ILW129" s="195"/>
      <c r="ILX129" s="195"/>
      <c r="ILY129" s="195"/>
      <c r="ILZ129" s="195"/>
      <c r="IMA129" s="195"/>
      <c r="IMB129" s="195"/>
      <c r="IMC129" s="195"/>
      <c r="IMD129" s="195"/>
      <c r="IME129" s="195"/>
      <c r="IMF129" s="195"/>
      <c r="IMG129" s="195"/>
      <c r="IMH129" s="195"/>
      <c r="IMI129" s="195"/>
      <c r="IMJ129" s="195"/>
      <c r="IMK129" s="195"/>
      <c r="IML129" s="195"/>
      <c r="IMM129" s="195"/>
      <c r="IMN129" s="195"/>
      <c r="IMO129" s="195"/>
      <c r="IMP129" s="195"/>
      <c r="IMQ129" s="195"/>
      <c r="IMR129" s="195"/>
      <c r="IMS129" s="195"/>
      <c r="IMT129" s="195"/>
      <c r="IMU129" s="195"/>
      <c r="IMV129" s="195"/>
      <c r="IMW129" s="195"/>
      <c r="IMX129" s="195"/>
      <c r="IMY129" s="195"/>
      <c r="IMZ129" s="195"/>
      <c r="INA129" s="195"/>
      <c r="INB129" s="195"/>
      <c r="INC129" s="195"/>
      <c r="IND129" s="195"/>
      <c r="INE129" s="195"/>
      <c r="INF129" s="195"/>
      <c r="ING129" s="195"/>
      <c r="INH129" s="195"/>
      <c r="INI129" s="195"/>
      <c r="INJ129" s="195"/>
      <c r="INK129" s="195"/>
      <c r="INL129" s="195"/>
      <c r="INM129" s="195"/>
      <c r="INN129" s="195"/>
      <c r="INO129" s="195"/>
      <c r="INP129" s="195"/>
      <c r="INQ129" s="195"/>
      <c r="INR129" s="195"/>
      <c r="INS129" s="195"/>
      <c r="INT129" s="195"/>
      <c r="INU129" s="195"/>
      <c r="INV129" s="195"/>
      <c r="INW129" s="195"/>
      <c r="INX129" s="195"/>
      <c r="INY129" s="195"/>
      <c r="INZ129" s="195"/>
      <c r="IOA129" s="195"/>
      <c r="IOB129" s="195"/>
      <c r="IOC129" s="195"/>
      <c r="IOD129" s="195"/>
      <c r="IOE129" s="195"/>
      <c r="IOF129" s="195"/>
      <c r="IOG129" s="195"/>
      <c r="IOH129" s="195"/>
      <c r="IOI129" s="195"/>
      <c r="IOJ129" s="195"/>
      <c r="IOK129" s="195"/>
      <c r="IOL129" s="195"/>
      <c r="IOM129" s="195"/>
      <c r="ION129" s="195"/>
      <c r="IOO129" s="195"/>
      <c r="IOP129" s="195"/>
      <c r="IOQ129" s="195"/>
      <c r="IOR129" s="195"/>
      <c r="IOS129" s="195"/>
      <c r="IOT129" s="195"/>
      <c r="IOU129" s="195"/>
      <c r="IOV129" s="195"/>
      <c r="IOW129" s="195"/>
      <c r="IOX129" s="195"/>
      <c r="IOY129" s="195"/>
      <c r="IOZ129" s="195"/>
      <c r="IPA129" s="195"/>
      <c r="IPB129" s="195"/>
      <c r="IPC129" s="195"/>
      <c r="IPD129" s="195"/>
      <c r="IPE129" s="195"/>
      <c r="IPF129" s="195"/>
      <c r="IPG129" s="195"/>
      <c r="IPH129" s="195"/>
      <c r="IPI129" s="195"/>
      <c r="IPJ129" s="195"/>
      <c r="IPK129" s="195"/>
      <c r="IPL129" s="195"/>
      <c r="IPM129" s="195"/>
      <c r="IPN129" s="195"/>
      <c r="IPO129" s="195"/>
      <c r="IPP129" s="195"/>
      <c r="IPQ129" s="195"/>
      <c r="IPR129" s="195"/>
      <c r="IPS129" s="195"/>
      <c r="IPT129" s="195"/>
      <c r="IPU129" s="195"/>
      <c r="IPV129" s="195"/>
      <c r="IPW129" s="195"/>
      <c r="IPX129" s="195"/>
      <c r="IPY129" s="195"/>
      <c r="IPZ129" s="195"/>
      <c r="IQA129" s="195"/>
      <c r="IQB129" s="195"/>
      <c r="IQC129" s="195"/>
      <c r="IQD129" s="195"/>
      <c r="IQE129" s="195"/>
      <c r="IQF129" s="195"/>
      <c r="IQG129" s="195"/>
      <c r="IQH129" s="195"/>
      <c r="IQI129" s="195"/>
      <c r="IQJ129" s="195"/>
      <c r="IQK129" s="195"/>
      <c r="IQL129" s="195"/>
      <c r="IQM129" s="195"/>
      <c r="IQN129" s="195"/>
      <c r="IQO129" s="195"/>
      <c r="IQP129" s="195"/>
      <c r="IQQ129" s="195"/>
      <c r="IQR129" s="195"/>
      <c r="IQS129" s="195"/>
      <c r="IQT129" s="195"/>
      <c r="IQU129" s="195"/>
      <c r="IQV129" s="195"/>
      <c r="IQW129" s="195"/>
      <c r="IQX129" s="195"/>
      <c r="IQY129" s="195"/>
      <c r="IQZ129" s="195"/>
      <c r="IRA129" s="195"/>
      <c r="IRB129" s="195"/>
      <c r="IRC129" s="195"/>
      <c r="IRD129" s="195"/>
      <c r="IRE129" s="195"/>
      <c r="IRF129" s="195"/>
      <c r="IRG129" s="195"/>
      <c r="IRH129" s="195"/>
      <c r="IRI129" s="195"/>
      <c r="IRJ129" s="195"/>
      <c r="IRK129" s="195"/>
      <c r="IRL129" s="195"/>
      <c r="IRM129" s="195"/>
      <c r="IRN129" s="195"/>
      <c r="IRO129" s="195"/>
      <c r="IRP129" s="195"/>
      <c r="IRQ129" s="195"/>
      <c r="IRR129" s="195"/>
      <c r="IRS129" s="195"/>
      <c r="IRT129" s="195"/>
      <c r="IRU129" s="195"/>
      <c r="IRV129" s="195"/>
      <c r="IRW129" s="195"/>
      <c r="IRX129" s="195"/>
      <c r="IRY129" s="195"/>
      <c r="IRZ129" s="195"/>
      <c r="ISA129" s="195"/>
      <c r="ISB129" s="195"/>
      <c r="ISC129" s="195"/>
      <c r="ISD129" s="195"/>
      <c r="ISE129" s="195"/>
      <c r="ISF129" s="195"/>
      <c r="ISG129" s="195"/>
      <c r="ISH129" s="195"/>
      <c r="ISI129" s="195"/>
      <c r="ISJ129" s="195"/>
      <c r="ISK129" s="195"/>
      <c r="ISL129" s="195"/>
      <c r="ISM129" s="195"/>
      <c r="ISN129" s="195"/>
      <c r="ISO129" s="195"/>
      <c r="ISP129" s="195"/>
      <c r="ISQ129" s="195"/>
      <c r="ISR129" s="195"/>
      <c r="ISS129" s="195"/>
      <c r="IST129" s="195"/>
      <c r="ISU129" s="195"/>
      <c r="ISV129" s="195"/>
      <c r="ISW129" s="195"/>
      <c r="ISX129" s="195"/>
      <c r="ISY129" s="195"/>
      <c r="ISZ129" s="195"/>
      <c r="ITA129" s="195"/>
      <c r="ITB129" s="195"/>
      <c r="ITC129" s="195"/>
      <c r="ITD129" s="195"/>
      <c r="ITE129" s="195"/>
      <c r="ITF129" s="195"/>
      <c r="ITG129" s="195"/>
      <c r="ITH129" s="195"/>
      <c r="ITI129" s="195"/>
      <c r="ITJ129" s="195"/>
      <c r="ITK129" s="195"/>
      <c r="ITL129" s="195"/>
      <c r="ITM129" s="195"/>
      <c r="ITN129" s="195"/>
      <c r="ITO129" s="195"/>
      <c r="ITP129" s="195"/>
      <c r="ITQ129" s="195"/>
      <c r="ITR129" s="195"/>
      <c r="ITS129" s="195"/>
      <c r="ITT129" s="195"/>
      <c r="ITU129" s="195"/>
      <c r="ITV129" s="195"/>
      <c r="ITW129" s="195"/>
      <c r="ITX129" s="195"/>
      <c r="ITY129" s="195"/>
      <c r="ITZ129" s="195"/>
      <c r="IUA129" s="195"/>
      <c r="IUB129" s="195"/>
      <c r="IUC129" s="195"/>
      <c r="IUD129" s="195"/>
      <c r="IUE129" s="195"/>
      <c r="IUF129" s="195"/>
      <c r="IUG129" s="195"/>
      <c r="IUH129" s="195"/>
      <c r="IUI129" s="195"/>
      <c r="IUJ129" s="195"/>
      <c r="IUK129" s="195"/>
      <c r="IUL129" s="195"/>
      <c r="IUM129" s="195"/>
      <c r="IUN129" s="195"/>
      <c r="IUO129" s="195"/>
      <c r="IUP129" s="195"/>
      <c r="IUQ129" s="195"/>
      <c r="IUR129" s="195"/>
      <c r="IUS129" s="195"/>
      <c r="IUT129" s="195"/>
      <c r="IUU129" s="195"/>
      <c r="IUV129" s="195"/>
      <c r="IUW129" s="195"/>
      <c r="IUX129" s="195"/>
      <c r="IUY129" s="195"/>
      <c r="IUZ129" s="195"/>
      <c r="IVA129" s="195"/>
      <c r="IVB129" s="195"/>
      <c r="IVC129" s="195"/>
      <c r="IVD129" s="195"/>
      <c r="IVE129" s="195"/>
      <c r="IVF129" s="195"/>
      <c r="IVG129" s="195"/>
      <c r="IVH129" s="195"/>
      <c r="IVI129" s="195"/>
      <c r="IVJ129" s="195"/>
      <c r="IVK129" s="195"/>
      <c r="IVL129" s="195"/>
      <c r="IVM129" s="195"/>
      <c r="IVN129" s="195"/>
      <c r="IVO129" s="195"/>
      <c r="IVP129" s="195"/>
      <c r="IVQ129" s="195"/>
      <c r="IVR129" s="195"/>
      <c r="IVS129" s="195"/>
      <c r="IVT129" s="195"/>
      <c r="IVU129" s="195"/>
      <c r="IVV129" s="195"/>
      <c r="IVW129" s="195"/>
      <c r="IVX129" s="195"/>
      <c r="IVY129" s="195"/>
      <c r="IVZ129" s="195"/>
      <c r="IWA129" s="195"/>
      <c r="IWB129" s="195"/>
      <c r="IWC129" s="195"/>
      <c r="IWD129" s="195"/>
      <c r="IWE129" s="195"/>
      <c r="IWF129" s="195"/>
      <c r="IWG129" s="195"/>
      <c r="IWH129" s="195"/>
      <c r="IWI129" s="195"/>
      <c r="IWJ129" s="195"/>
      <c r="IWK129" s="195"/>
      <c r="IWL129" s="195"/>
      <c r="IWM129" s="195"/>
      <c r="IWN129" s="195"/>
      <c r="IWO129" s="195"/>
      <c r="IWP129" s="195"/>
      <c r="IWQ129" s="195"/>
      <c r="IWR129" s="195"/>
      <c r="IWS129" s="195"/>
      <c r="IWT129" s="195"/>
      <c r="IWU129" s="195"/>
      <c r="IWV129" s="195"/>
      <c r="IWW129" s="195"/>
      <c r="IWX129" s="195"/>
      <c r="IWY129" s="195"/>
      <c r="IWZ129" s="195"/>
      <c r="IXA129" s="195"/>
      <c r="IXB129" s="195"/>
      <c r="IXC129" s="195"/>
      <c r="IXD129" s="195"/>
      <c r="IXE129" s="195"/>
      <c r="IXF129" s="195"/>
      <c r="IXG129" s="195"/>
      <c r="IXH129" s="195"/>
      <c r="IXI129" s="195"/>
      <c r="IXJ129" s="195"/>
      <c r="IXK129" s="195"/>
      <c r="IXL129" s="195"/>
      <c r="IXM129" s="195"/>
      <c r="IXN129" s="195"/>
      <c r="IXO129" s="195"/>
      <c r="IXP129" s="195"/>
      <c r="IXQ129" s="195"/>
      <c r="IXR129" s="195"/>
      <c r="IXS129" s="195"/>
      <c r="IXT129" s="195"/>
      <c r="IXU129" s="195"/>
      <c r="IXV129" s="195"/>
      <c r="IXW129" s="195"/>
      <c r="IXX129" s="195"/>
      <c r="IXY129" s="195"/>
      <c r="IXZ129" s="195"/>
      <c r="IYA129" s="195"/>
      <c r="IYB129" s="195"/>
      <c r="IYC129" s="195"/>
      <c r="IYD129" s="195"/>
      <c r="IYE129" s="195"/>
      <c r="IYF129" s="195"/>
      <c r="IYG129" s="195"/>
      <c r="IYH129" s="195"/>
      <c r="IYI129" s="195"/>
      <c r="IYJ129" s="195"/>
      <c r="IYK129" s="195"/>
      <c r="IYL129" s="195"/>
      <c r="IYM129" s="195"/>
      <c r="IYN129" s="195"/>
      <c r="IYO129" s="195"/>
      <c r="IYP129" s="195"/>
      <c r="IYQ129" s="195"/>
      <c r="IYR129" s="195"/>
      <c r="IYS129" s="195"/>
      <c r="IYT129" s="195"/>
      <c r="IYU129" s="195"/>
      <c r="IYV129" s="195"/>
      <c r="IYW129" s="195"/>
      <c r="IYX129" s="195"/>
      <c r="IYY129" s="195"/>
      <c r="IYZ129" s="195"/>
      <c r="IZA129" s="195"/>
      <c r="IZB129" s="195"/>
      <c r="IZC129" s="195"/>
      <c r="IZD129" s="195"/>
      <c r="IZE129" s="195"/>
      <c r="IZF129" s="195"/>
      <c r="IZG129" s="195"/>
      <c r="IZH129" s="195"/>
      <c r="IZI129" s="195"/>
      <c r="IZJ129" s="195"/>
      <c r="IZK129" s="195"/>
      <c r="IZL129" s="195"/>
      <c r="IZM129" s="195"/>
      <c r="IZN129" s="195"/>
      <c r="IZO129" s="195"/>
      <c r="IZP129" s="195"/>
      <c r="IZQ129" s="195"/>
      <c r="IZR129" s="195"/>
      <c r="IZS129" s="195"/>
      <c r="IZT129" s="195"/>
      <c r="IZU129" s="195"/>
      <c r="IZV129" s="195"/>
      <c r="IZW129" s="195"/>
      <c r="IZX129" s="195"/>
      <c r="IZY129" s="195"/>
      <c r="IZZ129" s="195"/>
      <c r="JAA129" s="195"/>
      <c r="JAB129" s="195"/>
      <c r="JAC129" s="195"/>
      <c r="JAD129" s="195"/>
      <c r="JAE129" s="195"/>
      <c r="JAF129" s="195"/>
      <c r="JAG129" s="195"/>
      <c r="JAH129" s="195"/>
      <c r="JAI129" s="195"/>
      <c r="JAJ129" s="195"/>
      <c r="JAK129" s="195"/>
      <c r="JAL129" s="195"/>
      <c r="JAM129" s="195"/>
      <c r="JAN129" s="195"/>
      <c r="JAO129" s="195"/>
      <c r="JAP129" s="195"/>
      <c r="JAQ129" s="195"/>
      <c r="JAR129" s="195"/>
      <c r="JAS129" s="195"/>
      <c r="JAT129" s="195"/>
      <c r="JAU129" s="195"/>
      <c r="JAV129" s="195"/>
      <c r="JAW129" s="195"/>
      <c r="JAX129" s="195"/>
      <c r="JAY129" s="195"/>
      <c r="JAZ129" s="195"/>
      <c r="JBA129" s="195"/>
      <c r="JBB129" s="195"/>
      <c r="JBC129" s="195"/>
      <c r="JBD129" s="195"/>
      <c r="JBE129" s="195"/>
      <c r="JBF129" s="195"/>
      <c r="JBG129" s="195"/>
      <c r="JBH129" s="195"/>
      <c r="JBI129" s="195"/>
      <c r="JBJ129" s="195"/>
      <c r="JBK129" s="195"/>
      <c r="JBL129" s="195"/>
      <c r="JBM129" s="195"/>
      <c r="JBN129" s="195"/>
      <c r="JBO129" s="195"/>
      <c r="JBP129" s="195"/>
      <c r="JBQ129" s="195"/>
      <c r="JBR129" s="195"/>
      <c r="JBS129" s="195"/>
      <c r="JBT129" s="195"/>
      <c r="JBU129" s="195"/>
      <c r="JBV129" s="195"/>
      <c r="JBW129" s="195"/>
      <c r="JBX129" s="195"/>
      <c r="JBY129" s="195"/>
      <c r="JBZ129" s="195"/>
      <c r="JCA129" s="195"/>
      <c r="JCB129" s="195"/>
      <c r="JCC129" s="195"/>
      <c r="JCD129" s="195"/>
      <c r="JCE129" s="195"/>
      <c r="JCF129" s="195"/>
      <c r="JCG129" s="195"/>
      <c r="JCH129" s="195"/>
      <c r="JCI129" s="195"/>
      <c r="JCJ129" s="195"/>
      <c r="JCK129" s="195"/>
      <c r="JCL129" s="195"/>
      <c r="JCM129" s="195"/>
      <c r="JCN129" s="195"/>
      <c r="JCO129" s="195"/>
      <c r="JCP129" s="195"/>
      <c r="JCQ129" s="195"/>
      <c r="JCR129" s="195"/>
      <c r="JCS129" s="195"/>
      <c r="JCT129" s="195"/>
      <c r="JCU129" s="195"/>
      <c r="JCV129" s="195"/>
      <c r="JCW129" s="195"/>
      <c r="JCX129" s="195"/>
      <c r="JCY129" s="195"/>
      <c r="JCZ129" s="195"/>
      <c r="JDA129" s="195"/>
      <c r="JDB129" s="195"/>
      <c r="JDC129" s="195"/>
      <c r="JDD129" s="195"/>
      <c r="JDE129" s="195"/>
      <c r="JDF129" s="195"/>
      <c r="JDG129" s="195"/>
      <c r="JDH129" s="195"/>
      <c r="JDI129" s="195"/>
      <c r="JDJ129" s="195"/>
      <c r="JDK129" s="195"/>
      <c r="JDL129" s="195"/>
      <c r="JDM129" s="195"/>
      <c r="JDN129" s="195"/>
      <c r="JDO129" s="195"/>
      <c r="JDP129" s="195"/>
      <c r="JDQ129" s="195"/>
      <c r="JDR129" s="195"/>
      <c r="JDS129" s="195"/>
      <c r="JDT129" s="195"/>
      <c r="JDU129" s="195"/>
      <c r="JDV129" s="195"/>
      <c r="JDW129" s="195"/>
      <c r="JDX129" s="195"/>
      <c r="JDY129" s="195"/>
      <c r="JDZ129" s="195"/>
      <c r="JEA129" s="195"/>
      <c r="JEB129" s="195"/>
      <c r="JEC129" s="195"/>
      <c r="JED129" s="195"/>
      <c r="JEE129" s="195"/>
      <c r="JEF129" s="195"/>
      <c r="JEG129" s="195"/>
      <c r="JEH129" s="195"/>
      <c r="JEI129" s="195"/>
      <c r="JEJ129" s="195"/>
      <c r="JEK129" s="195"/>
      <c r="JEL129" s="195"/>
      <c r="JEM129" s="195"/>
      <c r="JEN129" s="195"/>
      <c r="JEO129" s="195"/>
      <c r="JEP129" s="195"/>
      <c r="JEQ129" s="195"/>
      <c r="JER129" s="195"/>
      <c r="JES129" s="195"/>
      <c r="JET129" s="195"/>
      <c r="JEU129" s="195"/>
      <c r="JEV129" s="195"/>
      <c r="JEW129" s="195"/>
      <c r="JEX129" s="195"/>
      <c r="JEY129" s="195"/>
      <c r="JEZ129" s="195"/>
      <c r="JFA129" s="195"/>
      <c r="JFB129" s="195"/>
      <c r="JFC129" s="195"/>
      <c r="JFD129" s="195"/>
      <c r="JFE129" s="195"/>
      <c r="JFF129" s="195"/>
      <c r="JFG129" s="195"/>
      <c r="JFH129" s="195"/>
      <c r="JFI129" s="195"/>
      <c r="JFJ129" s="195"/>
      <c r="JFK129" s="195"/>
      <c r="JFL129" s="195"/>
      <c r="JFM129" s="195"/>
      <c r="JFN129" s="195"/>
      <c r="JFO129" s="195"/>
      <c r="JFP129" s="195"/>
      <c r="JFQ129" s="195"/>
      <c r="JFR129" s="195"/>
      <c r="JFS129" s="195"/>
      <c r="JFT129" s="195"/>
      <c r="JFU129" s="195"/>
      <c r="JFV129" s="195"/>
      <c r="JFW129" s="195"/>
      <c r="JFX129" s="195"/>
      <c r="JFY129" s="195"/>
      <c r="JFZ129" s="195"/>
      <c r="JGA129" s="195"/>
      <c r="JGB129" s="195"/>
      <c r="JGC129" s="195"/>
      <c r="JGD129" s="195"/>
      <c r="JGE129" s="195"/>
      <c r="JGF129" s="195"/>
      <c r="JGG129" s="195"/>
      <c r="JGH129" s="195"/>
      <c r="JGI129" s="195"/>
      <c r="JGJ129" s="195"/>
      <c r="JGK129" s="195"/>
      <c r="JGL129" s="195"/>
      <c r="JGM129" s="195"/>
      <c r="JGN129" s="195"/>
      <c r="JGO129" s="195"/>
      <c r="JGP129" s="195"/>
      <c r="JGQ129" s="195"/>
      <c r="JGR129" s="195"/>
      <c r="JGS129" s="195"/>
      <c r="JGT129" s="195"/>
      <c r="JGU129" s="195"/>
      <c r="JGV129" s="195"/>
      <c r="JGW129" s="195"/>
      <c r="JGX129" s="195"/>
      <c r="JGY129" s="195"/>
      <c r="JGZ129" s="195"/>
      <c r="JHA129" s="195"/>
      <c r="JHB129" s="195"/>
      <c r="JHC129" s="195"/>
      <c r="JHD129" s="195"/>
      <c r="JHE129" s="195"/>
      <c r="JHF129" s="195"/>
      <c r="JHG129" s="195"/>
      <c r="JHH129" s="195"/>
      <c r="JHI129" s="195"/>
      <c r="JHJ129" s="195"/>
      <c r="JHK129" s="195"/>
      <c r="JHL129" s="195"/>
      <c r="JHM129" s="195"/>
      <c r="JHN129" s="195"/>
      <c r="JHO129" s="195"/>
      <c r="JHP129" s="195"/>
      <c r="JHQ129" s="195"/>
      <c r="JHR129" s="195"/>
      <c r="JHS129" s="195"/>
      <c r="JHT129" s="195"/>
      <c r="JHU129" s="195"/>
      <c r="JHV129" s="195"/>
      <c r="JHW129" s="195"/>
      <c r="JHX129" s="195"/>
      <c r="JHY129" s="195"/>
      <c r="JHZ129" s="195"/>
      <c r="JIA129" s="195"/>
      <c r="JIB129" s="195"/>
      <c r="JIC129" s="195"/>
      <c r="JID129" s="195"/>
      <c r="JIE129" s="195"/>
      <c r="JIF129" s="195"/>
      <c r="JIG129" s="195"/>
      <c r="JIH129" s="195"/>
      <c r="JII129" s="195"/>
      <c r="JIJ129" s="195"/>
      <c r="JIK129" s="195"/>
      <c r="JIL129" s="195"/>
      <c r="JIM129" s="195"/>
      <c r="JIN129" s="195"/>
      <c r="JIO129" s="195"/>
      <c r="JIP129" s="195"/>
      <c r="JIQ129" s="195"/>
      <c r="JIR129" s="195"/>
      <c r="JIS129" s="195"/>
      <c r="JIT129" s="195"/>
      <c r="JIU129" s="195"/>
      <c r="JIV129" s="195"/>
      <c r="JIW129" s="195"/>
      <c r="JIX129" s="195"/>
      <c r="JIY129" s="195"/>
      <c r="JIZ129" s="195"/>
      <c r="JJA129" s="195"/>
      <c r="JJB129" s="195"/>
      <c r="JJC129" s="195"/>
      <c r="JJD129" s="195"/>
      <c r="JJE129" s="195"/>
      <c r="JJF129" s="195"/>
      <c r="JJG129" s="195"/>
      <c r="JJH129" s="195"/>
      <c r="JJI129" s="195"/>
      <c r="JJJ129" s="195"/>
      <c r="JJK129" s="195"/>
      <c r="JJL129" s="195"/>
      <c r="JJM129" s="195"/>
      <c r="JJN129" s="195"/>
      <c r="JJO129" s="195"/>
      <c r="JJP129" s="195"/>
      <c r="JJQ129" s="195"/>
      <c r="JJR129" s="195"/>
      <c r="JJS129" s="195"/>
      <c r="JJT129" s="195"/>
      <c r="JJU129" s="195"/>
      <c r="JJV129" s="195"/>
      <c r="JJW129" s="195"/>
      <c r="JJX129" s="195"/>
      <c r="JJY129" s="195"/>
      <c r="JJZ129" s="195"/>
      <c r="JKA129" s="195"/>
      <c r="JKB129" s="195"/>
      <c r="JKC129" s="195"/>
      <c r="JKD129" s="195"/>
      <c r="JKE129" s="195"/>
      <c r="JKF129" s="195"/>
      <c r="JKG129" s="195"/>
      <c r="JKH129" s="195"/>
      <c r="JKI129" s="195"/>
      <c r="JKJ129" s="195"/>
      <c r="JKK129" s="195"/>
      <c r="JKL129" s="195"/>
      <c r="JKM129" s="195"/>
      <c r="JKN129" s="195"/>
      <c r="JKO129" s="195"/>
      <c r="JKP129" s="195"/>
      <c r="JKQ129" s="195"/>
      <c r="JKR129" s="195"/>
      <c r="JKS129" s="195"/>
      <c r="JKT129" s="195"/>
      <c r="JKU129" s="195"/>
      <c r="JKV129" s="195"/>
      <c r="JKW129" s="195"/>
      <c r="JKX129" s="195"/>
      <c r="JKY129" s="195"/>
      <c r="JKZ129" s="195"/>
      <c r="JLA129" s="195"/>
      <c r="JLB129" s="195"/>
      <c r="JLC129" s="195"/>
      <c r="JLD129" s="195"/>
      <c r="JLE129" s="195"/>
      <c r="JLF129" s="195"/>
      <c r="JLG129" s="195"/>
      <c r="JLH129" s="195"/>
      <c r="JLI129" s="195"/>
      <c r="JLJ129" s="195"/>
      <c r="JLK129" s="195"/>
      <c r="JLL129" s="195"/>
      <c r="JLM129" s="195"/>
      <c r="JLN129" s="195"/>
      <c r="JLO129" s="195"/>
      <c r="JLP129" s="195"/>
      <c r="JLQ129" s="195"/>
      <c r="JLR129" s="195"/>
      <c r="JLS129" s="195"/>
      <c r="JLT129" s="195"/>
      <c r="JLU129" s="195"/>
      <c r="JLV129" s="195"/>
      <c r="JLW129" s="195"/>
      <c r="JLX129" s="195"/>
      <c r="JLY129" s="195"/>
      <c r="JLZ129" s="195"/>
      <c r="JMA129" s="195"/>
      <c r="JMB129" s="195"/>
      <c r="JMC129" s="195"/>
      <c r="JMD129" s="195"/>
      <c r="JME129" s="195"/>
      <c r="JMF129" s="195"/>
      <c r="JMG129" s="195"/>
      <c r="JMH129" s="195"/>
      <c r="JMI129" s="195"/>
      <c r="JMJ129" s="195"/>
      <c r="JMK129" s="195"/>
      <c r="JML129" s="195"/>
      <c r="JMM129" s="195"/>
      <c r="JMN129" s="195"/>
      <c r="JMO129" s="195"/>
      <c r="JMP129" s="195"/>
      <c r="JMQ129" s="195"/>
      <c r="JMR129" s="195"/>
      <c r="JMS129" s="195"/>
      <c r="JMT129" s="195"/>
      <c r="JMU129" s="195"/>
      <c r="JMV129" s="195"/>
      <c r="JMW129" s="195"/>
      <c r="JMX129" s="195"/>
      <c r="JMY129" s="195"/>
      <c r="JMZ129" s="195"/>
      <c r="JNA129" s="195"/>
      <c r="JNB129" s="195"/>
      <c r="JNC129" s="195"/>
      <c r="JND129" s="195"/>
      <c r="JNE129" s="195"/>
      <c r="JNF129" s="195"/>
      <c r="JNG129" s="195"/>
      <c r="JNH129" s="195"/>
      <c r="JNI129" s="195"/>
      <c r="JNJ129" s="195"/>
      <c r="JNK129" s="195"/>
      <c r="JNL129" s="195"/>
      <c r="JNM129" s="195"/>
      <c r="JNN129" s="195"/>
      <c r="JNO129" s="195"/>
      <c r="JNP129" s="195"/>
      <c r="JNQ129" s="195"/>
      <c r="JNR129" s="195"/>
      <c r="JNS129" s="195"/>
      <c r="JNT129" s="195"/>
      <c r="JNU129" s="195"/>
      <c r="JNV129" s="195"/>
      <c r="JNW129" s="195"/>
      <c r="JNX129" s="195"/>
      <c r="JNY129" s="195"/>
      <c r="JNZ129" s="195"/>
      <c r="JOA129" s="195"/>
      <c r="JOB129" s="195"/>
      <c r="JOC129" s="195"/>
      <c r="JOD129" s="195"/>
      <c r="JOE129" s="195"/>
      <c r="JOF129" s="195"/>
      <c r="JOG129" s="195"/>
      <c r="JOH129" s="195"/>
      <c r="JOI129" s="195"/>
      <c r="JOJ129" s="195"/>
      <c r="JOK129" s="195"/>
      <c r="JOL129" s="195"/>
      <c r="JOM129" s="195"/>
      <c r="JON129" s="195"/>
      <c r="JOO129" s="195"/>
      <c r="JOP129" s="195"/>
      <c r="JOQ129" s="195"/>
      <c r="JOR129" s="195"/>
      <c r="JOS129" s="195"/>
      <c r="JOT129" s="195"/>
      <c r="JOU129" s="195"/>
      <c r="JOV129" s="195"/>
      <c r="JOW129" s="195"/>
      <c r="JOX129" s="195"/>
      <c r="JOY129" s="195"/>
      <c r="JOZ129" s="195"/>
      <c r="JPA129" s="195"/>
      <c r="JPB129" s="195"/>
      <c r="JPC129" s="195"/>
      <c r="JPD129" s="195"/>
      <c r="JPE129" s="195"/>
      <c r="JPF129" s="195"/>
      <c r="JPG129" s="195"/>
      <c r="JPH129" s="195"/>
      <c r="JPI129" s="195"/>
      <c r="JPJ129" s="195"/>
      <c r="JPK129" s="195"/>
      <c r="JPL129" s="195"/>
      <c r="JPM129" s="195"/>
      <c r="JPN129" s="195"/>
      <c r="JPO129" s="195"/>
      <c r="JPP129" s="195"/>
      <c r="JPQ129" s="195"/>
      <c r="JPR129" s="195"/>
      <c r="JPS129" s="195"/>
      <c r="JPT129" s="195"/>
      <c r="JPU129" s="195"/>
      <c r="JPV129" s="195"/>
      <c r="JPW129" s="195"/>
      <c r="JPX129" s="195"/>
      <c r="JPY129" s="195"/>
      <c r="JPZ129" s="195"/>
      <c r="JQA129" s="195"/>
      <c r="JQB129" s="195"/>
      <c r="JQC129" s="195"/>
      <c r="JQD129" s="195"/>
      <c r="JQE129" s="195"/>
      <c r="JQF129" s="195"/>
      <c r="JQG129" s="195"/>
      <c r="JQH129" s="195"/>
      <c r="JQI129" s="195"/>
      <c r="JQJ129" s="195"/>
      <c r="JQK129" s="195"/>
      <c r="JQL129" s="195"/>
      <c r="JQM129" s="195"/>
      <c r="JQN129" s="195"/>
      <c r="JQO129" s="195"/>
      <c r="JQP129" s="195"/>
      <c r="JQQ129" s="195"/>
      <c r="JQR129" s="195"/>
      <c r="JQS129" s="195"/>
      <c r="JQT129" s="195"/>
      <c r="JQU129" s="195"/>
      <c r="JQV129" s="195"/>
      <c r="JQW129" s="195"/>
      <c r="JQX129" s="195"/>
      <c r="JQY129" s="195"/>
      <c r="JQZ129" s="195"/>
      <c r="JRA129" s="195"/>
      <c r="JRB129" s="195"/>
      <c r="JRC129" s="195"/>
      <c r="JRD129" s="195"/>
      <c r="JRE129" s="195"/>
      <c r="JRF129" s="195"/>
      <c r="JRG129" s="195"/>
      <c r="JRH129" s="195"/>
      <c r="JRI129" s="195"/>
      <c r="JRJ129" s="195"/>
      <c r="JRK129" s="195"/>
      <c r="JRL129" s="195"/>
      <c r="JRM129" s="195"/>
      <c r="JRN129" s="195"/>
      <c r="JRO129" s="195"/>
      <c r="JRP129" s="195"/>
      <c r="JRQ129" s="195"/>
      <c r="JRR129" s="195"/>
      <c r="JRS129" s="195"/>
      <c r="JRT129" s="195"/>
      <c r="JRU129" s="195"/>
      <c r="JRV129" s="195"/>
      <c r="JRW129" s="195"/>
      <c r="JRX129" s="195"/>
      <c r="JRY129" s="195"/>
      <c r="JRZ129" s="195"/>
      <c r="JSA129" s="195"/>
      <c r="JSB129" s="195"/>
      <c r="JSC129" s="195"/>
      <c r="JSD129" s="195"/>
      <c r="JSE129" s="195"/>
      <c r="JSF129" s="195"/>
      <c r="JSG129" s="195"/>
      <c r="JSH129" s="195"/>
      <c r="JSI129" s="195"/>
      <c r="JSJ129" s="195"/>
      <c r="JSK129" s="195"/>
      <c r="JSL129" s="195"/>
      <c r="JSM129" s="195"/>
      <c r="JSN129" s="195"/>
      <c r="JSO129" s="195"/>
      <c r="JSP129" s="195"/>
      <c r="JSQ129" s="195"/>
      <c r="JSR129" s="195"/>
      <c r="JSS129" s="195"/>
      <c r="JST129" s="195"/>
      <c r="JSU129" s="195"/>
      <c r="JSV129" s="195"/>
      <c r="JSW129" s="195"/>
      <c r="JSX129" s="195"/>
      <c r="JSY129" s="195"/>
      <c r="JSZ129" s="195"/>
      <c r="JTA129" s="195"/>
      <c r="JTB129" s="195"/>
      <c r="JTC129" s="195"/>
      <c r="JTD129" s="195"/>
      <c r="JTE129" s="195"/>
      <c r="JTF129" s="195"/>
      <c r="JTG129" s="195"/>
      <c r="JTH129" s="195"/>
      <c r="JTI129" s="195"/>
      <c r="JTJ129" s="195"/>
      <c r="JTK129" s="195"/>
      <c r="JTL129" s="195"/>
      <c r="JTM129" s="195"/>
      <c r="JTN129" s="195"/>
      <c r="JTO129" s="195"/>
      <c r="JTP129" s="195"/>
      <c r="JTQ129" s="195"/>
      <c r="JTR129" s="195"/>
      <c r="JTS129" s="195"/>
      <c r="JTT129" s="195"/>
      <c r="JTU129" s="195"/>
      <c r="JTV129" s="195"/>
      <c r="JTW129" s="195"/>
      <c r="JTX129" s="195"/>
      <c r="JTY129" s="195"/>
      <c r="JTZ129" s="195"/>
      <c r="JUA129" s="195"/>
      <c r="JUB129" s="195"/>
      <c r="JUC129" s="195"/>
      <c r="JUD129" s="195"/>
      <c r="JUE129" s="195"/>
      <c r="JUF129" s="195"/>
      <c r="JUG129" s="195"/>
      <c r="JUH129" s="195"/>
      <c r="JUI129" s="195"/>
      <c r="JUJ129" s="195"/>
      <c r="JUK129" s="195"/>
      <c r="JUL129" s="195"/>
      <c r="JUM129" s="195"/>
      <c r="JUN129" s="195"/>
      <c r="JUO129" s="195"/>
      <c r="JUP129" s="195"/>
      <c r="JUQ129" s="195"/>
      <c r="JUR129" s="195"/>
      <c r="JUS129" s="195"/>
      <c r="JUT129" s="195"/>
      <c r="JUU129" s="195"/>
      <c r="JUV129" s="195"/>
      <c r="JUW129" s="195"/>
      <c r="JUX129" s="195"/>
      <c r="JUY129" s="195"/>
      <c r="JUZ129" s="195"/>
      <c r="JVA129" s="195"/>
      <c r="JVB129" s="195"/>
      <c r="JVC129" s="195"/>
      <c r="JVD129" s="195"/>
      <c r="JVE129" s="195"/>
      <c r="JVF129" s="195"/>
      <c r="JVG129" s="195"/>
      <c r="JVH129" s="195"/>
      <c r="JVI129" s="195"/>
      <c r="JVJ129" s="195"/>
      <c r="JVK129" s="195"/>
      <c r="JVL129" s="195"/>
      <c r="JVM129" s="195"/>
      <c r="JVN129" s="195"/>
      <c r="JVO129" s="195"/>
      <c r="JVP129" s="195"/>
      <c r="JVQ129" s="195"/>
      <c r="JVR129" s="195"/>
      <c r="JVS129" s="195"/>
      <c r="JVT129" s="195"/>
      <c r="JVU129" s="195"/>
      <c r="JVV129" s="195"/>
      <c r="JVW129" s="195"/>
      <c r="JVX129" s="195"/>
      <c r="JVY129" s="195"/>
      <c r="JVZ129" s="195"/>
      <c r="JWA129" s="195"/>
      <c r="JWB129" s="195"/>
      <c r="JWC129" s="195"/>
      <c r="JWD129" s="195"/>
      <c r="JWE129" s="195"/>
      <c r="JWF129" s="195"/>
      <c r="JWG129" s="195"/>
      <c r="JWH129" s="195"/>
      <c r="JWI129" s="195"/>
      <c r="JWJ129" s="195"/>
      <c r="JWK129" s="195"/>
      <c r="JWL129" s="195"/>
      <c r="JWM129" s="195"/>
      <c r="JWN129" s="195"/>
      <c r="JWO129" s="195"/>
      <c r="JWP129" s="195"/>
      <c r="JWQ129" s="195"/>
      <c r="JWR129" s="195"/>
      <c r="JWS129" s="195"/>
      <c r="JWT129" s="195"/>
      <c r="JWU129" s="195"/>
      <c r="JWV129" s="195"/>
      <c r="JWW129" s="195"/>
      <c r="JWX129" s="195"/>
      <c r="JWY129" s="195"/>
      <c r="JWZ129" s="195"/>
      <c r="JXA129" s="195"/>
      <c r="JXB129" s="195"/>
      <c r="JXC129" s="195"/>
      <c r="JXD129" s="195"/>
      <c r="JXE129" s="195"/>
      <c r="JXF129" s="195"/>
      <c r="JXG129" s="195"/>
      <c r="JXH129" s="195"/>
      <c r="JXI129" s="195"/>
      <c r="JXJ129" s="195"/>
      <c r="JXK129" s="195"/>
      <c r="JXL129" s="195"/>
      <c r="JXM129" s="195"/>
      <c r="JXN129" s="195"/>
      <c r="JXO129" s="195"/>
      <c r="JXP129" s="195"/>
      <c r="JXQ129" s="195"/>
      <c r="JXR129" s="195"/>
      <c r="JXS129" s="195"/>
      <c r="JXT129" s="195"/>
      <c r="JXU129" s="195"/>
      <c r="JXV129" s="195"/>
      <c r="JXW129" s="195"/>
      <c r="JXX129" s="195"/>
      <c r="JXY129" s="195"/>
      <c r="JXZ129" s="195"/>
      <c r="JYA129" s="195"/>
      <c r="JYB129" s="195"/>
      <c r="JYC129" s="195"/>
      <c r="JYD129" s="195"/>
      <c r="JYE129" s="195"/>
      <c r="JYF129" s="195"/>
      <c r="JYG129" s="195"/>
      <c r="JYH129" s="195"/>
      <c r="JYI129" s="195"/>
      <c r="JYJ129" s="195"/>
      <c r="JYK129" s="195"/>
      <c r="JYL129" s="195"/>
      <c r="JYM129" s="195"/>
      <c r="JYN129" s="195"/>
      <c r="JYO129" s="195"/>
      <c r="JYP129" s="195"/>
      <c r="JYQ129" s="195"/>
      <c r="JYR129" s="195"/>
      <c r="JYS129" s="195"/>
      <c r="JYT129" s="195"/>
      <c r="JYU129" s="195"/>
      <c r="JYV129" s="195"/>
      <c r="JYW129" s="195"/>
      <c r="JYX129" s="195"/>
      <c r="JYY129" s="195"/>
      <c r="JYZ129" s="195"/>
      <c r="JZA129" s="195"/>
      <c r="JZB129" s="195"/>
      <c r="JZC129" s="195"/>
      <c r="JZD129" s="195"/>
      <c r="JZE129" s="195"/>
      <c r="JZF129" s="195"/>
      <c r="JZG129" s="195"/>
      <c r="JZH129" s="195"/>
      <c r="JZI129" s="195"/>
      <c r="JZJ129" s="195"/>
      <c r="JZK129" s="195"/>
      <c r="JZL129" s="195"/>
      <c r="JZM129" s="195"/>
      <c r="JZN129" s="195"/>
      <c r="JZO129" s="195"/>
      <c r="JZP129" s="195"/>
      <c r="JZQ129" s="195"/>
      <c r="JZR129" s="195"/>
      <c r="JZS129" s="195"/>
      <c r="JZT129" s="195"/>
      <c r="JZU129" s="195"/>
      <c r="JZV129" s="195"/>
      <c r="JZW129" s="195"/>
      <c r="JZX129" s="195"/>
      <c r="JZY129" s="195"/>
      <c r="JZZ129" s="195"/>
      <c r="KAA129" s="195"/>
      <c r="KAB129" s="195"/>
      <c r="KAC129" s="195"/>
      <c r="KAD129" s="195"/>
      <c r="KAE129" s="195"/>
      <c r="KAF129" s="195"/>
      <c r="KAG129" s="195"/>
      <c r="KAH129" s="195"/>
      <c r="KAI129" s="195"/>
      <c r="KAJ129" s="195"/>
      <c r="KAK129" s="195"/>
      <c r="KAL129" s="195"/>
      <c r="KAM129" s="195"/>
      <c r="KAN129" s="195"/>
      <c r="KAO129" s="195"/>
      <c r="KAP129" s="195"/>
      <c r="KAQ129" s="195"/>
      <c r="KAR129" s="195"/>
      <c r="KAS129" s="195"/>
      <c r="KAT129" s="195"/>
      <c r="KAU129" s="195"/>
      <c r="KAV129" s="195"/>
      <c r="KAW129" s="195"/>
      <c r="KAX129" s="195"/>
      <c r="KAY129" s="195"/>
      <c r="KAZ129" s="195"/>
      <c r="KBA129" s="195"/>
      <c r="KBB129" s="195"/>
      <c r="KBC129" s="195"/>
      <c r="KBD129" s="195"/>
      <c r="KBE129" s="195"/>
      <c r="KBF129" s="195"/>
      <c r="KBG129" s="195"/>
      <c r="KBH129" s="195"/>
      <c r="KBI129" s="195"/>
      <c r="KBJ129" s="195"/>
      <c r="KBK129" s="195"/>
      <c r="KBL129" s="195"/>
      <c r="KBM129" s="195"/>
      <c r="KBN129" s="195"/>
      <c r="KBO129" s="195"/>
      <c r="KBP129" s="195"/>
      <c r="KBQ129" s="195"/>
      <c r="KBR129" s="195"/>
      <c r="KBS129" s="195"/>
      <c r="KBT129" s="195"/>
      <c r="KBU129" s="195"/>
      <c r="KBV129" s="195"/>
      <c r="KBW129" s="195"/>
      <c r="KBX129" s="195"/>
      <c r="KBY129" s="195"/>
      <c r="KBZ129" s="195"/>
      <c r="KCA129" s="195"/>
      <c r="KCB129" s="195"/>
      <c r="KCC129" s="195"/>
      <c r="KCD129" s="195"/>
      <c r="KCE129" s="195"/>
      <c r="KCF129" s="195"/>
      <c r="KCG129" s="195"/>
      <c r="KCH129" s="195"/>
      <c r="KCI129" s="195"/>
      <c r="KCJ129" s="195"/>
      <c r="KCK129" s="195"/>
      <c r="KCL129" s="195"/>
      <c r="KCM129" s="195"/>
      <c r="KCN129" s="195"/>
      <c r="KCO129" s="195"/>
      <c r="KCP129" s="195"/>
      <c r="KCQ129" s="195"/>
      <c r="KCR129" s="195"/>
      <c r="KCS129" s="195"/>
      <c r="KCT129" s="195"/>
      <c r="KCU129" s="195"/>
      <c r="KCV129" s="195"/>
      <c r="KCW129" s="195"/>
      <c r="KCX129" s="195"/>
      <c r="KCY129" s="195"/>
      <c r="KCZ129" s="195"/>
      <c r="KDA129" s="195"/>
      <c r="KDB129" s="195"/>
      <c r="KDC129" s="195"/>
      <c r="KDD129" s="195"/>
      <c r="KDE129" s="195"/>
      <c r="KDF129" s="195"/>
      <c r="KDG129" s="195"/>
      <c r="KDH129" s="195"/>
      <c r="KDI129" s="195"/>
      <c r="KDJ129" s="195"/>
      <c r="KDK129" s="195"/>
      <c r="KDL129" s="195"/>
      <c r="KDM129" s="195"/>
      <c r="KDN129" s="195"/>
      <c r="KDO129" s="195"/>
      <c r="KDP129" s="195"/>
      <c r="KDQ129" s="195"/>
      <c r="KDR129" s="195"/>
      <c r="KDS129" s="195"/>
      <c r="KDT129" s="195"/>
      <c r="KDU129" s="195"/>
      <c r="KDV129" s="195"/>
      <c r="KDW129" s="195"/>
      <c r="KDX129" s="195"/>
      <c r="KDY129" s="195"/>
      <c r="KDZ129" s="195"/>
      <c r="KEA129" s="195"/>
      <c r="KEB129" s="195"/>
      <c r="KEC129" s="195"/>
      <c r="KED129" s="195"/>
      <c r="KEE129" s="195"/>
      <c r="KEF129" s="195"/>
      <c r="KEG129" s="195"/>
      <c r="KEH129" s="195"/>
      <c r="KEI129" s="195"/>
      <c r="KEJ129" s="195"/>
      <c r="KEK129" s="195"/>
      <c r="KEL129" s="195"/>
      <c r="KEM129" s="195"/>
      <c r="KEN129" s="195"/>
      <c r="KEO129" s="195"/>
      <c r="KEP129" s="195"/>
      <c r="KEQ129" s="195"/>
      <c r="KER129" s="195"/>
      <c r="KES129" s="195"/>
      <c r="KET129" s="195"/>
      <c r="KEU129" s="195"/>
      <c r="KEV129" s="195"/>
      <c r="KEW129" s="195"/>
      <c r="KEX129" s="195"/>
      <c r="KEY129" s="195"/>
      <c r="KEZ129" s="195"/>
      <c r="KFA129" s="195"/>
      <c r="KFB129" s="195"/>
      <c r="KFC129" s="195"/>
      <c r="KFD129" s="195"/>
      <c r="KFE129" s="195"/>
      <c r="KFF129" s="195"/>
      <c r="KFG129" s="195"/>
      <c r="KFH129" s="195"/>
      <c r="KFI129" s="195"/>
      <c r="KFJ129" s="195"/>
      <c r="KFK129" s="195"/>
      <c r="KFL129" s="195"/>
      <c r="KFM129" s="195"/>
      <c r="KFN129" s="195"/>
      <c r="KFO129" s="195"/>
      <c r="KFP129" s="195"/>
      <c r="KFQ129" s="195"/>
      <c r="KFR129" s="195"/>
      <c r="KFS129" s="195"/>
      <c r="KFT129" s="195"/>
      <c r="KFU129" s="195"/>
      <c r="KFV129" s="195"/>
      <c r="KFW129" s="195"/>
      <c r="KFX129" s="195"/>
      <c r="KFY129" s="195"/>
      <c r="KFZ129" s="195"/>
      <c r="KGA129" s="195"/>
      <c r="KGB129" s="195"/>
      <c r="KGC129" s="195"/>
      <c r="KGD129" s="195"/>
      <c r="KGE129" s="195"/>
      <c r="KGF129" s="195"/>
      <c r="KGG129" s="195"/>
      <c r="KGH129" s="195"/>
      <c r="KGI129" s="195"/>
      <c r="KGJ129" s="195"/>
      <c r="KGK129" s="195"/>
      <c r="KGL129" s="195"/>
      <c r="KGM129" s="195"/>
      <c r="KGN129" s="195"/>
      <c r="KGO129" s="195"/>
      <c r="KGP129" s="195"/>
      <c r="KGQ129" s="195"/>
      <c r="KGR129" s="195"/>
      <c r="KGS129" s="195"/>
      <c r="KGT129" s="195"/>
      <c r="KGU129" s="195"/>
      <c r="KGV129" s="195"/>
      <c r="KGW129" s="195"/>
      <c r="KGX129" s="195"/>
      <c r="KGY129" s="195"/>
      <c r="KGZ129" s="195"/>
      <c r="KHA129" s="195"/>
      <c r="KHB129" s="195"/>
      <c r="KHC129" s="195"/>
      <c r="KHD129" s="195"/>
      <c r="KHE129" s="195"/>
      <c r="KHF129" s="195"/>
      <c r="KHG129" s="195"/>
      <c r="KHH129" s="195"/>
      <c r="KHI129" s="195"/>
      <c r="KHJ129" s="195"/>
      <c r="KHK129" s="195"/>
      <c r="KHL129" s="195"/>
      <c r="KHM129" s="195"/>
      <c r="KHN129" s="195"/>
      <c r="KHO129" s="195"/>
      <c r="KHP129" s="195"/>
      <c r="KHQ129" s="195"/>
      <c r="KHR129" s="195"/>
      <c r="KHS129" s="195"/>
      <c r="KHT129" s="195"/>
      <c r="KHU129" s="195"/>
      <c r="KHV129" s="195"/>
      <c r="KHW129" s="195"/>
      <c r="KHX129" s="195"/>
      <c r="KHY129" s="195"/>
      <c r="KHZ129" s="195"/>
      <c r="KIA129" s="195"/>
      <c r="KIB129" s="195"/>
      <c r="KIC129" s="195"/>
      <c r="KID129" s="195"/>
      <c r="KIE129" s="195"/>
      <c r="KIF129" s="195"/>
      <c r="KIG129" s="195"/>
      <c r="KIH129" s="195"/>
      <c r="KII129" s="195"/>
      <c r="KIJ129" s="195"/>
      <c r="KIK129" s="195"/>
      <c r="KIL129" s="195"/>
      <c r="KIM129" s="195"/>
      <c r="KIN129" s="195"/>
      <c r="KIO129" s="195"/>
      <c r="KIP129" s="195"/>
      <c r="KIQ129" s="195"/>
      <c r="KIR129" s="195"/>
      <c r="KIS129" s="195"/>
      <c r="KIT129" s="195"/>
      <c r="KIU129" s="195"/>
      <c r="KIV129" s="195"/>
      <c r="KIW129" s="195"/>
      <c r="KIX129" s="195"/>
      <c r="KIY129" s="195"/>
      <c r="KIZ129" s="195"/>
      <c r="KJA129" s="195"/>
      <c r="KJB129" s="195"/>
      <c r="KJC129" s="195"/>
      <c r="KJD129" s="195"/>
      <c r="KJE129" s="195"/>
      <c r="KJF129" s="195"/>
      <c r="KJG129" s="195"/>
      <c r="KJH129" s="195"/>
      <c r="KJI129" s="195"/>
      <c r="KJJ129" s="195"/>
      <c r="KJK129" s="195"/>
      <c r="KJL129" s="195"/>
      <c r="KJM129" s="195"/>
      <c r="KJN129" s="195"/>
      <c r="KJO129" s="195"/>
      <c r="KJP129" s="195"/>
      <c r="KJQ129" s="195"/>
      <c r="KJR129" s="195"/>
      <c r="KJS129" s="195"/>
      <c r="KJT129" s="195"/>
      <c r="KJU129" s="195"/>
      <c r="KJV129" s="195"/>
      <c r="KJW129" s="195"/>
      <c r="KJX129" s="195"/>
      <c r="KJY129" s="195"/>
      <c r="KJZ129" s="195"/>
      <c r="KKA129" s="195"/>
      <c r="KKB129" s="195"/>
      <c r="KKC129" s="195"/>
      <c r="KKD129" s="195"/>
      <c r="KKE129" s="195"/>
      <c r="KKF129" s="195"/>
      <c r="KKG129" s="195"/>
      <c r="KKH129" s="195"/>
      <c r="KKI129" s="195"/>
      <c r="KKJ129" s="195"/>
      <c r="KKK129" s="195"/>
      <c r="KKL129" s="195"/>
      <c r="KKM129" s="195"/>
      <c r="KKN129" s="195"/>
      <c r="KKO129" s="195"/>
      <c r="KKP129" s="195"/>
      <c r="KKQ129" s="195"/>
      <c r="KKR129" s="195"/>
      <c r="KKS129" s="195"/>
      <c r="KKT129" s="195"/>
      <c r="KKU129" s="195"/>
      <c r="KKV129" s="195"/>
      <c r="KKW129" s="195"/>
      <c r="KKX129" s="195"/>
      <c r="KKY129" s="195"/>
      <c r="KKZ129" s="195"/>
      <c r="KLA129" s="195"/>
      <c r="KLB129" s="195"/>
      <c r="KLC129" s="195"/>
      <c r="KLD129" s="195"/>
      <c r="KLE129" s="195"/>
      <c r="KLF129" s="195"/>
      <c r="KLG129" s="195"/>
      <c r="KLH129" s="195"/>
      <c r="KLI129" s="195"/>
      <c r="KLJ129" s="195"/>
      <c r="KLK129" s="195"/>
      <c r="KLL129" s="195"/>
      <c r="KLM129" s="195"/>
      <c r="KLN129" s="195"/>
      <c r="KLO129" s="195"/>
      <c r="KLP129" s="195"/>
      <c r="KLQ129" s="195"/>
      <c r="KLR129" s="195"/>
      <c r="KLS129" s="195"/>
      <c r="KLT129" s="195"/>
      <c r="KLU129" s="195"/>
      <c r="KLV129" s="195"/>
      <c r="KLW129" s="195"/>
      <c r="KLX129" s="195"/>
      <c r="KLY129" s="195"/>
      <c r="KLZ129" s="195"/>
      <c r="KMA129" s="195"/>
      <c r="KMB129" s="195"/>
      <c r="KMC129" s="195"/>
      <c r="KMD129" s="195"/>
      <c r="KME129" s="195"/>
      <c r="KMF129" s="195"/>
      <c r="KMG129" s="195"/>
      <c r="KMH129" s="195"/>
      <c r="KMI129" s="195"/>
      <c r="KMJ129" s="195"/>
      <c r="KMK129" s="195"/>
      <c r="KML129" s="195"/>
      <c r="KMM129" s="195"/>
      <c r="KMN129" s="195"/>
      <c r="KMO129" s="195"/>
      <c r="KMP129" s="195"/>
      <c r="KMQ129" s="195"/>
      <c r="KMR129" s="195"/>
      <c r="KMS129" s="195"/>
      <c r="KMT129" s="195"/>
      <c r="KMU129" s="195"/>
      <c r="KMV129" s="195"/>
      <c r="KMW129" s="195"/>
      <c r="KMX129" s="195"/>
      <c r="KMY129" s="195"/>
      <c r="KMZ129" s="195"/>
      <c r="KNA129" s="195"/>
      <c r="KNB129" s="195"/>
      <c r="KNC129" s="195"/>
      <c r="KND129" s="195"/>
      <c r="KNE129" s="195"/>
      <c r="KNF129" s="195"/>
      <c r="KNG129" s="195"/>
      <c r="KNH129" s="195"/>
      <c r="KNI129" s="195"/>
      <c r="KNJ129" s="195"/>
      <c r="KNK129" s="195"/>
      <c r="KNL129" s="195"/>
      <c r="KNM129" s="195"/>
      <c r="KNN129" s="195"/>
      <c r="KNO129" s="195"/>
      <c r="KNP129" s="195"/>
      <c r="KNQ129" s="195"/>
      <c r="KNR129" s="195"/>
      <c r="KNS129" s="195"/>
      <c r="KNT129" s="195"/>
      <c r="KNU129" s="195"/>
      <c r="KNV129" s="195"/>
      <c r="KNW129" s="195"/>
      <c r="KNX129" s="195"/>
      <c r="KNY129" s="195"/>
      <c r="KNZ129" s="195"/>
      <c r="KOA129" s="195"/>
      <c r="KOB129" s="195"/>
      <c r="KOC129" s="195"/>
      <c r="KOD129" s="195"/>
      <c r="KOE129" s="195"/>
      <c r="KOF129" s="195"/>
      <c r="KOG129" s="195"/>
      <c r="KOH129" s="195"/>
      <c r="KOI129" s="195"/>
      <c r="KOJ129" s="195"/>
      <c r="KOK129" s="195"/>
      <c r="KOL129" s="195"/>
      <c r="KOM129" s="195"/>
      <c r="KON129" s="195"/>
      <c r="KOO129" s="195"/>
      <c r="KOP129" s="195"/>
      <c r="KOQ129" s="195"/>
      <c r="KOR129" s="195"/>
      <c r="KOS129" s="195"/>
      <c r="KOT129" s="195"/>
      <c r="KOU129" s="195"/>
      <c r="KOV129" s="195"/>
      <c r="KOW129" s="195"/>
      <c r="KOX129" s="195"/>
      <c r="KOY129" s="195"/>
      <c r="KOZ129" s="195"/>
      <c r="KPA129" s="195"/>
      <c r="KPB129" s="195"/>
      <c r="KPC129" s="195"/>
      <c r="KPD129" s="195"/>
      <c r="KPE129" s="195"/>
      <c r="KPF129" s="195"/>
      <c r="KPG129" s="195"/>
      <c r="KPH129" s="195"/>
      <c r="KPI129" s="195"/>
      <c r="KPJ129" s="195"/>
      <c r="KPK129" s="195"/>
      <c r="KPL129" s="195"/>
      <c r="KPM129" s="195"/>
      <c r="KPN129" s="195"/>
      <c r="KPO129" s="195"/>
      <c r="KPP129" s="195"/>
      <c r="KPQ129" s="195"/>
      <c r="KPR129" s="195"/>
      <c r="KPS129" s="195"/>
      <c r="KPT129" s="195"/>
      <c r="KPU129" s="195"/>
      <c r="KPV129" s="195"/>
      <c r="KPW129" s="195"/>
      <c r="KPX129" s="195"/>
      <c r="KPY129" s="195"/>
      <c r="KPZ129" s="195"/>
      <c r="KQA129" s="195"/>
      <c r="KQB129" s="195"/>
      <c r="KQC129" s="195"/>
      <c r="KQD129" s="195"/>
      <c r="KQE129" s="195"/>
      <c r="KQF129" s="195"/>
      <c r="KQG129" s="195"/>
      <c r="KQH129" s="195"/>
      <c r="KQI129" s="195"/>
      <c r="KQJ129" s="195"/>
      <c r="KQK129" s="195"/>
      <c r="KQL129" s="195"/>
      <c r="KQM129" s="195"/>
      <c r="KQN129" s="195"/>
      <c r="KQO129" s="195"/>
      <c r="KQP129" s="195"/>
      <c r="KQQ129" s="195"/>
      <c r="KQR129" s="195"/>
      <c r="KQS129" s="195"/>
      <c r="KQT129" s="195"/>
      <c r="KQU129" s="195"/>
      <c r="KQV129" s="195"/>
      <c r="KQW129" s="195"/>
      <c r="KQX129" s="195"/>
      <c r="KQY129" s="195"/>
      <c r="KQZ129" s="195"/>
      <c r="KRA129" s="195"/>
      <c r="KRB129" s="195"/>
      <c r="KRC129" s="195"/>
      <c r="KRD129" s="195"/>
      <c r="KRE129" s="195"/>
      <c r="KRF129" s="195"/>
      <c r="KRG129" s="195"/>
      <c r="KRH129" s="195"/>
      <c r="KRI129" s="195"/>
      <c r="KRJ129" s="195"/>
      <c r="KRK129" s="195"/>
      <c r="KRL129" s="195"/>
      <c r="KRM129" s="195"/>
      <c r="KRN129" s="195"/>
      <c r="KRO129" s="195"/>
      <c r="KRP129" s="195"/>
      <c r="KRQ129" s="195"/>
      <c r="KRR129" s="195"/>
      <c r="KRS129" s="195"/>
      <c r="KRT129" s="195"/>
      <c r="KRU129" s="195"/>
      <c r="KRV129" s="195"/>
      <c r="KRW129" s="195"/>
      <c r="KRX129" s="195"/>
      <c r="KRY129" s="195"/>
      <c r="KRZ129" s="195"/>
      <c r="KSA129" s="195"/>
      <c r="KSB129" s="195"/>
      <c r="KSC129" s="195"/>
      <c r="KSD129" s="195"/>
      <c r="KSE129" s="195"/>
      <c r="KSF129" s="195"/>
      <c r="KSG129" s="195"/>
      <c r="KSH129" s="195"/>
      <c r="KSI129" s="195"/>
      <c r="KSJ129" s="195"/>
      <c r="KSK129" s="195"/>
      <c r="KSL129" s="195"/>
      <c r="KSM129" s="195"/>
      <c r="KSN129" s="195"/>
      <c r="KSO129" s="195"/>
      <c r="KSP129" s="195"/>
      <c r="KSQ129" s="195"/>
      <c r="KSR129" s="195"/>
      <c r="KSS129" s="195"/>
      <c r="KST129" s="195"/>
      <c r="KSU129" s="195"/>
      <c r="KSV129" s="195"/>
      <c r="KSW129" s="195"/>
      <c r="KSX129" s="195"/>
      <c r="KSY129" s="195"/>
      <c r="KSZ129" s="195"/>
      <c r="KTA129" s="195"/>
      <c r="KTB129" s="195"/>
      <c r="KTC129" s="195"/>
      <c r="KTD129" s="195"/>
      <c r="KTE129" s="195"/>
      <c r="KTF129" s="195"/>
      <c r="KTG129" s="195"/>
      <c r="KTH129" s="195"/>
      <c r="KTI129" s="195"/>
      <c r="KTJ129" s="195"/>
      <c r="KTK129" s="195"/>
      <c r="KTL129" s="195"/>
      <c r="KTM129" s="195"/>
      <c r="KTN129" s="195"/>
      <c r="KTO129" s="195"/>
      <c r="KTP129" s="195"/>
      <c r="KTQ129" s="195"/>
      <c r="KTR129" s="195"/>
      <c r="KTS129" s="195"/>
      <c r="KTT129" s="195"/>
      <c r="KTU129" s="195"/>
      <c r="KTV129" s="195"/>
      <c r="KTW129" s="195"/>
      <c r="KTX129" s="195"/>
      <c r="KTY129" s="195"/>
      <c r="KTZ129" s="195"/>
      <c r="KUA129" s="195"/>
      <c r="KUB129" s="195"/>
      <c r="KUC129" s="195"/>
      <c r="KUD129" s="195"/>
      <c r="KUE129" s="195"/>
      <c r="KUF129" s="195"/>
      <c r="KUG129" s="195"/>
      <c r="KUH129" s="195"/>
      <c r="KUI129" s="195"/>
      <c r="KUJ129" s="195"/>
      <c r="KUK129" s="195"/>
      <c r="KUL129" s="195"/>
      <c r="KUM129" s="195"/>
      <c r="KUN129" s="195"/>
      <c r="KUO129" s="195"/>
      <c r="KUP129" s="195"/>
      <c r="KUQ129" s="195"/>
      <c r="KUR129" s="195"/>
      <c r="KUS129" s="195"/>
      <c r="KUT129" s="195"/>
      <c r="KUU129" s="195"/>
      <c r="KUV129" s="195"/>
      <c r="KUW129" s="195"/>
      <c r="KUX129" s="195"/>
      <c r="KUY129" s="195"/>
      <c r="KUZ129" s="195"/>
      <c r="KVA129" s="195"/>
      <c r="KVB129" s="195"/>
      <c r="KVC129" s="195"/>
      <c r="KVD129" s="195"/>
      <c r="KVE129" s="195"/>
      <c r="KVF129" s="195"/>
      <c r="KVG129" s="195"/>
      <c r="KVH129" s="195"/>
      <c r="KVI129" s="195"/>
      <c r="KVJ129" s="195"/>
      <c r="KVK129" s="195"/>
      <c r="KVL129" s="195"/>
      <c r="KVM129" s="195"/>
      <c r="KVN129" s="195"/>
      <c r="KVO129" s="195"/>
      <c r="KVP129" s="195"/>
      <c r="KVQ129" s="195"/>
      <c r="KVR129" s="195"/>
      <c r="KVS129" s="195"/>
      <c r="KVT129" s="195"/>
      <c r="KVU129" s="195"/>
      <c r="KVV129" s="195"/>
      <c r="KVW129" s="195"/>
      <c r="KVX129" s="195"/>
      <c r="KVY129" s="195"/>
      <c r="KVZ129" s="195"/>
      <c r="KWA129" s="195"/>
      <c r="KWB129" s="195"/>
      <c r="KWC129" s="195"/>
      <c r="KWD129" s="195"/>
      <c r="KWE129" s="195"/>
      <c r="KWF129" s="195"/>
      <c r="KWG129" s="195"/>
      <c r="KWH129" s="195"/>
      <c r="KWI129" s="195"/>
      <c r="KWJ129" s="195"/>
      <c r="KWK129" s="195"/>
      <c r="KWL129" s="195"/>
      <c r="KWM129" s="195"/>
      <c r="KWN129" s="195"/>
      <c r="KWO129" s="195"/>
      <c r="KWP129" s="195"/>
      <c r="KWQ129" s="195"/>
      <c r="KWR129" s="195"/>
      <c r="KWS129" s="195"/>
      <c r="KWT129" s="195"/>
      <c r="KWU129" s="195"/>
      <c r="KWV129" s="195"/>
      <c r="KWW129" s="195"/>
      <c r="KWX129" s="195"/>
      <c r="KWY129" s="195"/>
      <c r="KWZ129" s="195"/>
      <c r="KXA129" s="195"/>
      <c r="KXB129" s="195"/>
      <c r="KXC129" s="195"/>
      <c r="KXD129" s="195"/>
      <c r="KXE129" s="195"/>
      <c r="KXF129" s="195"/>
      <c r="KXG129" s="195"/>
      <c r="KXH129" s="195"/>
      <c r="KXI129" s="195"/>
      <c r="KXJ129" s="195"/>
      <c r="KXK129" s="195"/>
      <c r="KXL129" s="195"/>
      <c r="KXM129" s="195"/>
      <c r="KXN129" s="195"/>
      <c r="KXO129" s="195"/>
      <c r="KXP129" s="195"/>
      <c r="KXQ129" s="195"/>
      <c r="KXR129" s="195"/>
      <c r="KXS129" s="195"/>
      <c r="KXT129" s="195"/>
      <c r="KXU129" s="195"/>
      <c r="KXV129" s="195"/>
      <c r="KXW129" s="195"/>
      <c r="KXX129" s="195"/>
      <c r="KXY129" s="195"/>
      <c r="KXZ129" s="195"/>
      <c r="KYA129" s="195"/>
      <c r="KYB129" s="195"/>
      <c r="KYC129" s="195"/>
      <c r="KYD129" s="195"/>
      <c r="KYE129" s="195"/>
      <c r="KYF129" s="195"/>
      <c r="KYG129" s="195"/>
      <c r="KYH129" s="195"/>
      <c r="KYI129" s="195"/>
      <c r="KYJ129" s="195"/>
      <c r="KYK129" s="195"/>
      <c r="KYL129" s="195"/>
      <c r="KYM129" s="195"/>
      <c r="KYN129" s="195"/>
      <c r="KYO129" s="195"/>
      <c r="KYP129" s="195"/>
      <c r="KYQ129" s="195"/>
      <c r="KYR129" s="195"/>
      <c r="KYS129" s="195"/>
      <c r="KYT129" s="195"/>
      <c r="KYU129" s="195"/>
      <c r="KYV129" s="195"/>
      <c r="KYW129" s="195"/>
      <c r="KYX129" s="195"/>
      <c r="KYY129" s="195"/>
      <c r="KYZ129" s="195"/>
      <c r="KZA129" s="195"/>
      <c r="KZB129" s="195"/>
      <c r="KZC129" s="195"/>
      <c r="KZD129" s="195"/>
      <c r="KZE129" s="195"/>
      <c r="KZF129" s="195"/>
      <c r="KZG129" s="195"/>
      <c r="KZH129" s="195"/>
      <c r="KZI129" s="195"/>
      <c r="KZJ129" s="195"/>
      <c r="KZK129" s="195"/>
      <c r="KZL129" s="195"/>
      <c r="KZM129" s="195"/>
      <c r="KZN129" s="195"/>
      <c r="KZO129" s="195"/>
      <c r="KZP129" s="195"/>
      <c r="KZQ129" s="195"/>
      <c r="KZR129" s="195"/>
      <c r="KZS129" s="195"/>
      <c r="KZT129" s="195"/>
      <c r="KZU129" s="195"/>
      <c r="KZV129" s="195"/>
      <c r="KZW129" s="195"/>
      <c r="KZX129" s="195"/>
      <c r="KZY129" s="195"/>
      <c r="KZZ129" s="195"/>
      <c r="LAA129" s="195"/>
      <c r="LAB129" s="195"/>
      <c r="LAC129" s="195"/>
      <c r="LAD129" s="195"/>
      <c r="LAE129" s="195"/>
      <c r="LAF129" s="195"/>
      <c r="LAG129" s="195"/>
      <c r="LAH129" s="195"/>
      <c r="LAI129" s="195"/>
      <c r="LAJ129" s="195"/>
      <c r="LAK129" s="195"/>
      <c r="LAL129" s="195"/>
      <c r="LAM129" s="195"/>
      <c r="LAN129" s="195"/>
      <c r="LAO129" s="195"/>
      <c r="LAP129" s="195"/>
      <c r="LAQ129" s="195"/>
      <c r="LAR129" s="195"/>
      <c r="LAS129" s="195"/>
      <c r="LAT129" s="195"/>
      <c r="LAU129" s="195"/>
      <c r="LAV129" s="195"/>
      <c r="LAW129" s="195"/>
      <c r="LAX129" s="195"/>
      <c r="LAY129" s="195"/>
      <c r="LAZ129" s="195"/>
      <c r="LBA129" s="195"/>
      <c r="LBB129" s="195"/>
      <c r="LBC129" s="195"/>
      <c r="LBD129" s="195"/>
      <c r="LBE129" s="195"/>
      <c r="LBF129" s="195"/>
      <c r="LBG129" s="195"/>
      <c r="LBH129" s="195"/>
      <c r="LBI129" s="195"/>
      <c r="LBJ129" s="195"/>
      <c r="LBK129" s="195"/>
      <c r="LBL129" s="195"/>
      <c r="LBM129" s="195"/>
      <c r="LBN129" s="195"/>
      <c r="LBO129" s="195"/>
      <c r="LBP129" s="195"/>
      <c r="LBQ129" s="195"/>
      <c r="LBR129" s="195"/>
      <c r="LBS129" s="195"/>
      <c r="LBT129" s="195"/>
      <c r="LBU129" s="195"/>
      <c r="LBV129" s="195"/>
      <c r="LBW129" s="195"/>
      <c r="LBX129" s="195"/>
      <c r="LBY129" s="195"/>
      <c r="LBZ129" s="195"/>
      <c r="LCA129" s="195"/>
      <c r="LCB129" s="195"/>
      <c r="LCC129" s="195"/>
      <c r="LCD129" s="195"/>
      <c r="LCE129" s="195"/>
      <c r="LCF129" s="195"/>
      <c r="LCG129" s="195"/>
      <c r="LCH129" s="195"/>
      <c r="LCI129" s="195"/>
      <c r="LCJ129" s="195"/>
      <c r="LCK129" s="195"/>
      <c r="LCL129" s="195"/>
      <c r="LCM129" s="195"/>
      <c r="LCN129" s="195"/>
      <c r="LCO129" s="195"/>
      <c r="LCP129" s="195"/>
      <c r="LCQ129" s="195"/>
      <c r="LCR129" s="195"/>
      <c r="LCS129" s="195"/>
      <c r="LCT129" s="195"/>
      <c r="LCU129" s="195"/>
      <c r="LCV129" s="195"/>
      <c r="LCW129" s="195"/>
      <c r="LCX129" s="195"/>
      <c r="LCY129" s="195"/>
      <c r="LCZ129" s="195"/>
      <c r="LDA129" s="195"/>
      <c r="LDB129" s="195"/>
      <c r="LDC129" s="195"/>
      <c r="LDD129" s="195"/>
      <c r="LDE129" s="195"/>
      <c r="LDF129" s="195"/>
      <c r="LDG129" s="195"/>
      <c r="LDH129" s="195"/>
      <c r="LDI129" s="195"/>
      <c r="LDJ129" s="195"/>
      <c r="LDK129" s="195"/>
      <c r="LDL129" s="195"/>
      <c r="LDM129" s="195"/>
      <c r="LDN129" s="195"/>
      <c r="LDO129" s="195"/>
      <c r="LDP129" s="195"/>
      <c r="LDQ129" s="195"/>
      <c r="LDR129" s="195"/>
      <c r="LDS129" s="195"/>
      <c r="LDT129" s="195"/>
      <c r="LDU129" s="195"/>
      <c r="LDV129" s="195"/>
      <c r="LDW129" s="195"/>
      <c r="LDX129" s="195"/>
      <c r="LDY129" s="195"/>
      <c r="LDZ129" s="195"/>
      <c r="LEA129" s="195"/>
      <c r="LEB129" s="195"/>
      <c r="LEC129" s="195"/>
      <c r="LED129" s="195"/>
      <c r="LEE129" s="195"/>
      <c r="LEF129" s="195"/>
      <c r="LEG129" s="195"/>
      <c r="LEH129" s="195"/>
      <c r="LEI129" s="195"/>
      <c r="LEJ129" s="195"/>
      <c r="LEK129" s="195"/>
      <c r="LEL129" s="195"/>
      <c r="LEM129" s="195"/>
      <c r="LEN129" s="195"/>
      <c r="LEO129" s="195"/>
      <c r="LEP129" s="195"/>
      <c r="LEQ129" s="195"/>
      <c r="LER129" s="195"/>
      <c r="LES129" s="195"/>
      <c r="LET129" s="195"/>
      <c r="LEU129" s="195"/>
      <c r="LEV129" s="195"/>
      <c r="LEW129" s="195"/>
      <c r="LEX129" s="195"/>
      <c r="LEY129" s="195"/>
      <c r="LEZ129" s="195"/>
      <c r="LFA129" s="195"/>
      <c r="LFB129" s="195"/>
      <c r="LFC129" s="195"/>
      <c r="LFD129" s="195"/>
      <c r="LFE129" s="195"/>
      <c r="LFF129" s="195"/>
      <c r="LFG129" s="195"/>
      <c r="LFH129" s="195"/>
      <c r="LFI129" s="195"/>
      <c r="LFJ129" s="195"/>
      <c r="LFK129" s="195"/>
      <c r="LFL129" s="195"/>
      <c r="LFM129" s="195"/>
      <c r="LFN129" s="195"/>
      <c r="LFO129" s="195"/>
      <c r="LFP129" s="195"/>
      <c r="LFQ129" s="195"/>
      <c r="LFR129" s="195"/>
      <c r="LFS129" s="195"/>
      <c r="LFT129" s="195"/>
      <c r="LFU129" s="195"/>
      <c r="LFV129" s="195"/>
      <c r="LFW129" s="195"/>
      <c r="LFX129" s="195"/>
      <c r="LFY129" s="195"/>
      <c r="LFZ129" s="195"/>
      <c r="LGA129" s="195"/>
      <c r="LGB129" s="195"/>
      <c r="LGC129" s="195"/>
      <c r="LGD129" s="195"/>
      <c r="LGE129" s="195"/>
      <c r="LGF129" s="195"/>
      <c r="LGG129" s="195"/>
      <c r="LGH129" s="195"/>
      <c r="LGI129" s="195"/>
      <c r="LGJ129" s="195"/>
      <c r="LGK129" s="195"/>
      <c r="LGL129" s="195"/>
      <c r="LGM129" s="195"/>
      <c r="LGN129" s="195"/>
      <c r="LGO129" s="195"/>
      <c r="LGP129" s="195"/>
      <c r="LGQ129" s="195"/>
      <c r="LGR129" s="195"/>
      <c r="LGS129" s="195"/>
      <c r="LGT129" s="195"/>
      <c r="LGU129" s="195"/>
      <c r="LGV129" s="195"/>
      <c r="LGW129" s="195"/>
      <c r="LGX129" s="195"/>
      <c r="LGY129" s="195"/>
      <c r="LGZ129" s="195"/>
      <c r="LHA129" s="195"/>
      <c r="LHB129" s="195"/>
      <c r="LHC129" s="195"/>
      <c r="LHD129" s="195"/>
      <c r="LHE129" s="195"/>
      <c r="LHF129" s="195"/>
      <c r="LHG129" s="195"/>
      <c r="LHH129" s="195"/>
      <c r="LHI129" s="195"/>
      <c r="LHJ129" s="195"/>
      <c r="LHK129" s="195"/>
      <c r="LHL129" s="195"/>
      <c r="LHM129" s="195"/>
      <c r="LHN129" s="195"/>
      <c r="LHO129" s="195"/>
      <c r="LHP129" s="195"/>
      <c r="LHQ129" s="195"/>
      <c r="LHR129" s="195"/>
      <c r="LHS129" s="195"/>
      <c r="LHT129" s="195"/>
      <c r="LHU129" s="195"/>
      <c r="LHV129" s="195"/>
      <c r="LHW129" s="195"/>
      <c r="LHX129" s="195"/>
      <c r="LHY129" s="195"/>
      <c r="LHZ129" s="195"/>
      <c r="LIA129" s="195"/>
      <c r="LIB129" s="195"/>
      <c r="LIC129" s="195"/>
      <c r="LID129" s="195"/>
      <c r="LIE129" s="195"/>
      <c r="LIF129" s="195"/>
      <c r="LIG129" s="195"/>
      <c r="LIH129" s="195"/>
      <c r="LII129" s="195"/>
      <c r="LIJ129" s="195"/>
      <c r="LIK129" s="195"/>
      <c r="LIL129" s="195"/>
      <c r="LIM129" s="195"/>
      <c r="LIN129" s="195"/>
      <c r="LIO129" s="195"/>
      <c r="LIP129" s="195"/>
      <c r="LIQ129" s="195"/>
      <c r="LIR129" s="195"/>
      <c r="LIS129" s="195"/>
      <c r="LIT129" s="195"/>
      <c r="LIU129" s="195"/>
      <c r="LIV129" s="195"/>
      <c r="LIW129" s="195"/>
      <c r="LIX129" s="195"/>
      <c r="LIY129" s="195"/>
      <c r="LIZ129" s="195"/>
      <c r="LJA129" s="195"/>
      <c r="LJB129" s="195"/>
      <c r="LJC129" s="195"/>
      <c r="LJD129" s="195"/>
      <c r="LJE129" s="195"/>
      <c r="LJF129" s="195"/>
      <c r="LJG129" s="195"/>
      <c r="LJH129" s="195"/>
      <c r="LJI129" s="195"/>
      <c r="LJJ129" s="195"/>
      <c r="LJK129" s="195"/>
      <c r="LJL129" s="195"/>
      <c r="LJM129" s="195"/>
      <c r="LJN129" s="195"/>
      <c r="LJO129" s="195"/>
      <c r="LJP129" s="195"/>
      <c r="LJQ129" s="195"/>
      <c r="LJR129" s="195"/>
      <c r="LJS129" s="195"/>
      <c r="LJT129" s="195"/>
      <c r="LJU129" s="195"/>
      <c r="LJV129" s="195"/>
      <c r="LJW129" s="195"/>
      <c r="LJX129" s="195"/>
      <c r="LJY129" s="195"/>
      <c r="LJZ129" s="195"/>
      <c r="LKA129" s="195"/>
      <c r="LKB129" s="195"/>
      <c r="LKC129" s="195"/>
      <c r="LKD129" s="195"/>
      <c r="LKE129" s="195"/>
      <c r="LKF129" s="195"/>
      <c r="LKG129" s="195"/>
      <c r="LKH129" s="195"/>
      <c r="LKI129" s="195"/>
      <c r="LKJ129" s="195"/>
      <c r="LKK129" s="195"/>
      <c r="LKL129" s="195"/>
      <c r="LKM129" s="195"/>
      <c r="LKN129" s="195"/>
      <c r="LKO129" s="195"/>
      <c r="LKP129" s="195"/>
      <c r="LKQ129" s="195"/>
      <c r="LKR129" s="195"/>
      <c r="LKS129" s="195"/>
      <c r="LKT129" s="195"/>
      <c r="LKU129" s="195"/>
      <c r="LKV129" s="195"/>
      <c r="LKW129" s="195"/>
      <c r="LKX129" s="195"/>
      <c r="LKY129" s="195"/>
      <c r="LKZ129" s="195"/>
      <c r="LLA129" s="195"/>
      <c r="LLB129" s="195"/>
      <c r="LLC129" s="195"/>
      <c r="LLD129" s="195"/>
      <c r="LLE129" s="195"/>
      <c r="LLF129" s="195"/>
      <c r="LLG129" s="195"/>
      <c r="LLH129" s="195"/>
      <c r="LLI129" s="195"/>
      <c r="LLJ129" s="195"/>
      <c r="LLK129" s="195"/>
      <c r="LLL129" s="195"/>
      <c r="LLM129" s="195"/>
      <c r="LLN129" s="195"/>
      <c r="LLO129" s="195"/>
      <c r="LLP129" s="195"/>
      <c r="LLQ129" s="195"/>
      <c r="LLR129" s="195"/>
      <c r="LLS129" s="195"/>
      <c r="LLT129" s="195"/>
      <c r="LLU129" s="195"/>
      <c r="LLV129" s="195"/>
      <c r="LLW129" s="195"/>
      <c r="LLX129" s="195"/>
      <c r="LLY129" s="195"/>
      <c r="LLZ129" s="195"/>
      <c r="LMA129" s="195"/>
      <c r="LMB129" s="195"/>
      <c r="LMC129" s="195"/>
      <c r="LMD129" s="195"/>
      <c r="LME129" s="195"/>
      <c r="LMF129" s="195"/>
      <c r="LMG129" s="195"/>
      <c r="LMH129" s="195"/>
      <c r="LMI129" s="195"/>
      <c r="LMJ129" s="195"/>
      <c r="LMK129" s="195"/>
      <c r="LML129" s="195"/>
      <c r="LMM129" s="195"/>
      <c r="LMN129" s="195"/>
      <c r="LMO129" s="195"/>
      <c r="LMP129" s="195"/>
      <c r="LMQ129" s="195"/>
      <c r="LMR129" s="195"/>
      <c r="LMS129" s="195"/>
      <c r="LMT129" s="195"/>
      <c r="LMU129" s="195"/>
      <c r="LMV129" s="195"/>
      <c r="LMW129" s="195"/>
      <c r="LMX129" s="195"/>
      <c r="LMY129" s="195"/>
      <c r="LMZ129" s="195"/>
      <c r="LNA129" s="195"/>
      <c r="LNB129" s="195"/>
      <c r="LNC129" s="195"/>
      <c r="LND129" s="195"/>
      <c r="LNE129" s="195"/>
      <c r="LNF129" s="195"/>
      <c r="LNG129" s="195"/>
      <c r="LNH129" s="195"/>
      <c r="LNI129" s="195"/>
      <c r="LNJ129" s="195"/>
      <c r="LNK129" s="195"/>
      <c r="LNL129" s="195"/>
      <c r="LNM129" s="195"/>
      <c r="LNN129" s="195"/>
      <c r="LNO129" s="195"/>
      <c r="LNP129" s="195"/>
      <c r="LNQ129" s="195"/>
      <c r="LNR129" s="195"/>
      <c r="LNS129" s="195"/>
      <c r="LNT129" s="195"/>
      <c r="LNU129" s="195"/>
      <c r="LNV129" s="195"/>
      <c r="LNW129" s="195"/>
      <c r="LNX129" s="195"/>
      <c r="LNY129" s="195"/>
      <c r="LNZ129" s="195"/>
      <c r="LOA129" s="195"/>
      <c r="LOB129" s="195"/>
      <c r="LOC129" s="195"/>
      <c r="LOD129" s="195"/>
      <c r="LOE129" s="195"/>
      <c r="LOF129" s="195"/>
      <c r="LOG129" s="195"/>
      <c r="LOH129" s="195"/>
      <c r="LOI129" s="195"/>
      <c r="LOJ129" s="195"/>
      <c r="LOK129" s="195"/>
      <c r="LOL129" s="195"/>
      <c r="LOM129" s="195"/>
      <c r="LON129" s="195"/>
      <c r="LOO129" s="195"/>
      <c r="LOP129" s="195"/>
      <c r="LOQ129" s="195"/>
      <c r="LOR129" s="195"/>
      <c r="LOS129" s="195"/>
      <c r="LOT129" s="195"/>
      <c r="LOU129" s="195"/>
      <c r="LOV129" s="195"/>
      <c r="LOW129" s="195"/>
      <c r="LOX129" s="195"/>
      <c r="LOY129" s="195"/>
      <c r="LOZ129" s="195"/>
      <c r="LPA129" s="195"/>
      <c r="LPB129" s="195"/>
      <c r="LPC129" s="195"/>
      <c r="LPD129" s="195"/>
      <c r="LPE129" s="195"/>
      <c r="LPF129" s="195"/>
      <c r="LPG129" s="195"/>
      <c r="LPH129" s="195"/>
      <c r="LPI129" s="195"/>
      <c r="LPJ129" s="195"/>
      <c r="LPK129" s="195"/>
      <c r="LPL129" s="195"/>
      <c r="LPM129" s="195"/>
      <c r="LPN129" s="195"/>
      <c r="LPO129" s="195"/>
      <c r="LPP129" s="195"/>
      <c r="LPQ129" s="195"/>
      <c r="LPR129" s="195"/>
      <c r="LPS129" s="195"/>
      <c r="LPT129" s="195"/>
      <c r="LPU129" s="195"/>
      <c r="LPV129" s="195"/>
      <c r="LPW129" s="195"/>
      <c r="LPX129" s="195"/>
      <c r="LPY129" s="195"/>
      <c r="LPZ129" s="195"/>
      <c r="LQA129" s="195"/>
      <c r="LQB129" s="195"/>
      <c r="LQC129" s="195"/>
      <c r="LQD129" s="195"/>
      <c r="LQE129" s="195"/>
      <c r="LQF129" s="195"/>
      <c r="LQG129" s="195"/>
      <c r="LQH129" s="195"/>
      <c r="LQI129" s="195"/>
      <c r="LQJ129" s="195"/>
      <c r="LQK129" s="195"/>
      <c r="LQL129" s="195"/>
      <c r="LQM129" s="195"/>
      <c r="LQN129" s="195"/>
      <c r="LQO129" s="195"/>
      <c r="LQP129" s="195"/>
      <c r="LQQ129" s="195"/>
      <c r="LQR129" s="195"/>
      <c r="LQS129" s="195"/>
      <c r="LQT129" s="195"/>
      <c r="LQU129" s="195"/>
      <c r="LQV129" s="195"/>
      <c r="LQW129" s="195"/>
      <c r="LQX129" s="195"/>
      <c r="LQY129" s="195"/>
      <c r="LQZ129" s="195"/>
      <c r="LRA129" s="195"/>
      <c r="LRB129" s="195"/>
      <c r="LRC129" s="195"/>
      <c r="LRD129" s="195"/>
      <c r="LRE129" s="195"/>
      <c r="LRF129" s="195"/>
      <c r="LRG129" s="195"/>
      <c r="LRH129" s="195"/>
      <c r="LRI129" s="195"/>
      <c r="LRJ129" s="195"/>
      <c r="LRK129" s="195"/>
      <c r="LRL129" s="195"/>
      <c r="LRM129" s="195"/>
      <c r="LRN129" s="195"/>
      <c r="LRO129" s="195"/>
      <c r="LRP129" s="195"/>
      <c r="LRQ129" s="195"/>
      <c r="LRR129" s="195"/>
      <c r="LRS129" s="195"/>
      <c r="LRT129" s="195"/>
      <c r="LRU129" s="195"/>
      <c r="LRV129" s="195"/>
      <c r="LRW129" s="195"/>
      <c r="LRX129" s="195"/>
      <c r="LRY129" s="195"/>
      <c r="LRZ129" s="195"/>
      <c r="LSA129" s="195"/>
      <c r="LSB129" s="195"/>
      <c r="LSC129" s="195"/>
      <c r="LSD129" s="195"/>
      <c r="LSE129" s="195"/>
      <c r="LSF129" s="195"/>
      <c r="LSG129" s="195"/>
      <c r="LSH129" s="195"/>
      <c r="LSI129" s="195"/>
      <c r="LSJ129" s="195"/>
      <c r="LSK129" s="195"/>
      <c r="LSL129" s="195"/>
      <c r="LSM129" s="195"/>
      <c r="LSN129" s="195"/>
      <c r="LSO129" s="195"/>
      <c r="LSP129" s="195"/>
      <c r="LSQ129" s="195"/>
      <c r="LSR129" s="195"/>
      <c r="LSS129" s="195"/>
      <c r="LST129" s="195"/>
      <c r="LSU129" s="195"/>
      <c r="LSV129" s="195"/>
      <c r="LSW129" s="195"/>
      <c r="LSX129" s="195"/>
      <c r="LSY129" s="195"/>
      <c r="LSZ129" s="195"/>
      <c r="LTA129" s="195"/>
      <c r="LTB129" s="195"/>
      <c r="LTC129" s="195"/>
      <c r="LTD129" s="195"/>
      <c r="LTE129" s="195"/>
      <c r="LTF129" s="195"/>
      <c r="LTG129" s="195"/>
      <c r="LTH129" s="195"/>
      <c r="LTI129" s="195"/>
      <c r="LTJ129" s="195"/>
      <c r="LTK129" s="195"/>
      <c r="LTL129" s="195"/>
      <c r="LTM129" s="195"/>
      <c r="LTN129" s="195"/>
      <c r="LTO129" s="195"/>
      <c r="LTP129" s="195"/>
      <c r="LTQ129" s="195"/>
      <c r="LTR129" s="195"/>
      <c r="LTS129" s="195"/>
      <c r="LTT129" s="195"/>
      <c r="LTU129" s="195"/>
      <c r="LTV129" s="195"/>
      <c r="LTW129" s="195"/>
      <c r="LTX129" s="195"/>
      <c r="LTY129" s="195"/>
      <c r="LTZ129" s="195"/>
      <c r="LUA129" s="195"/>
      <c r="LUB129" s="195"/>
      <c r="LUC129" s="195"/>
      <c r="LUD129" s="195"/>
      <c r="LUE129" s="195"/>
      <c r="LUF129" s="195"/>
      <c r="LUG129" s="195"/>
      <c r="LUH129" s="195"/>
      <c r="LUI129" s="195"/>
      <c r="LUJ129" s="195"/>
      <c r="LUK129" s="195"/>
      <c r="LUL129" s="195"/>
      <c r="LUM129" s="195"/>
      <c r="LUN129" s="195"/>
      <c r="LUO129" s="195"/>
      <c r="LUP129" s="195"/>
      <c r="LUQ129" s="195"/>
      <c r="LUR129" s="195"/>
      <c r="LUS129" s="195"/>
      <c r="LUT129" s="195"/>
      <c r="LUU129" s="195"/>
      <c r="LUV129" s="195"/>
      <c r="LUW129" s="195"/>
      <c r="LUX129" s="195"/>
      <c r="LUY129" s="195"/>
      <c r="LUZ129" s="195"/>
      <c r="LVA129" s="195"/>
      <c r="LVB129" s="195"/>
      <c r="LVC129" s="195"/>
      <c r="LVD129" s="195"/>
      <c r="LVE129" s="195"/>
      <c r="LVF129" s="195"/>
      <c r="LVG129" s="195"/>
      <c r="LVH129" s="195"/>
      <c r="LVI129" s="195"/>
      <c r="LVJ129" s="195"/>
      <c r="LVK129" s="195"/>
      <c r="LVL129" s="195"/>
      <c r="LVM129" s="195"/>
      <c r="LVN129" s="195"/>
      <c r="LVO129" s="195"/>
      <c r="LVP129" s="195"/>
      <c r="LVQ129" s="195"/>
      <c r="LVR129" s="195"/>
      <c r="LVS129" s="195"/>
      <c r="LVT129" s="195"/>
      <c r="LVU129" s="195"/>
      <c r="LVV129" s="195"/>
      <c r="LVW129" s="195"/>
      <c r="LVX129" s="195"/>
      <c r="LVY129" s="195"/>
      <c r="LVZ129" s="195"/>
      <c r="LWA129" s="195"/>
      <c r="LWB129" s="195"/>
      <c r="LWC129" s="195"/>
      <c r="LWD129" s="195"/>
      <c r="LWE129" s="195"/>
      <c r="LWF129" s="195"/>
      <c r="LWG129" s="195"/>
      <c r="LWH129" s="195"/>
      <c r="LWI129" s="195"/>
      <c r="LWJ129" s="195"/>
      <c r="LWK129" s="195"/>
      <c r="LWL129" s="195"/>
      <c r="LWM129" s="195"/>
      <c r="LWN129" s="195"/>
      <c r="LWO129" s="195"/>
      <c r="LWP129" s="195"/>
      <c r="LWQ129" s="195"/>
      <c r="LWR129" s="195"/>
      <c r="LWS129" s="195"/>
      <c r="LWT129" s="195"/>
      <c r="LWU129" s="195"/>
      <c r="LWV129" s="195"/>
      <c r="LWW129" s="195"/>
      <c r="LWX129" s="195"/>
      <c r="LWY129" s="195"/>
      <c r="LWZ129" s="195"/>
      <c r="LXA129" s="195"/>
      <c r="LXB129" s="195"/>
      <c r="LXC129" s="195"/>
      <c r="LXD129" s="195"/>
      <c r="LXE129" s="195"/>
      <c r="LXF129" s="195"/>
      <c r="LXG129" s="195"/>
      <c r="LXH129" s="195"/>
      <c r="LXI129" s="195"/>
      <c r="LXJ129" s="195"/>
      <c r="LXK129" s="195"/>
      <c r="LXL129" s="195"/>
      <c r="LXM129" s="195"/>
      <c r="LXN129" s="195"/>
      <c r="LXO129" s="195"/>
      <c r="LXP129" s="195"/>
      <c r="LXQ129" s="195"/>
      <c r="LXR129" s="195"/>
      <c r="LXS129" s="195"/>
      <c r="LXT129" s="195"/>
      <c r="LXU129" s="195"/>
      <c r="LXV129" s="195"/>
      <c r="LXW129" s="195"/>
      <c r="LXX129" s="195"/>
      <c r="LXY129" s="195"/>
      <c r="LXZ129" s="195"/>
      <c r="LYA129" s="195"/>
      <c r="LYB129" s="195"/>
      <c r="LYC129" s="195"/>
      <c r="LYD129" s="195"/>
      <c r="LYE129" s="195"/>
      <c r="LYF129" s="195"/>
      <c r="LYG129" s="195"/>
      <c r="LYH129" s="195"/>
      <c r="LYI129" s="195"/>
      <c r="LYJ129" s="195"/>
      <c r="LYK129" s="195"/>
      <c r="LYL129" s="195"/>
      <c r="LYM129" s="195"/>
      <c r="LYN129" s="195"/>
      <c r="LYO129" s="195"/>
      <c r="LYP129" s="195"/>
      <c r="LYQ129" s="195"/>
      <c r="LYR129" s="195"/>
      <c r="LYS129" s="195"/>
      <c r="LYT129" s="195"/>
      <c r="LYU129" s="195"/>
      <c r="LYV129" s="195"/>
      <c r="LYW129" s="195"/>
      <c r="LYX129" s="195"/>
      <c r="LYY129" s="195"/>
      <c r="LYZ129" s="195"/>
      <c r="LZA129" s="195"/>
      <c r="LZB129" s="195"/>
      <c r="LZC129" s="195"/>
      <c r="LZD129" s="195"/>
      <c r="LZE129" s="195"/>
      <c r="LZF129" s="195"/>
      <c r="LZG129" s="195"/>
      <c r="LZH129" s="195"/>
      <c r="LZI129" s="195"/>
      <c r="LZJ129" s="195"/>
      <c r="LZK129" s="195"/>
      <c r="LZL129" s="195"/>
      <c r="LZM129" s="195"/>
      <c r="LZN129" s="195"/>
      <c r="LZO129" s="195"/>
      <c r="LZP129" s="195"/>
      <c r="LZQ129" s="195"/>
      <c r="LZR129" s="195"/>
      <c r="LZS129" s="195"/>
      <c r="LZT129" s="195"/>
      <c r="LZU129" s="195"/>
      <c r="LZV129" s="195"/>
      <c r="LZW129" s="195"/>
      <c r="LZX129" s="195"/>
      <c r="LZY129" s="195"/>
      <c r="LZZ129" s="195"/>
      <c r="MAA129" s="195"/>
      <c r="MAB129" s="195"/>
      <c r="MAC129" s="195"/>
      <c r="MAD129" s="195"/>
      <c r="MAE129" s="195"/>
      <c r="MAF129" s="195"/>
      <c r="MAG129" s="195"/>
      <c r="MAH129" s="195"/>
      <c r="MAI129" s="195"/>
      <c r="MAJ129" s="195"/>
      <c r="MAK129" s="195"/>
      <c r="MAL129" s="195"/>
      <c r="MAM129" s="195"/>
      <c r="MAN129" s="195"/>
      <c r="MAO129" s="195"/>
      <c r="MAP129" s="195"/>
      <c r="MAQ129" s="195"/>
      <c r="MAR129" s="195"/>
      <c r="MAS129" s="195"/>
      <c r="MAT129" s="195"/>
      <c r="MAU129" s="195"/>
      <c r="MAV129" s="195"/>
      <c r="MAW129" s="195"/>
      <c r="MAX129" s="195"/>
      <c r="MAY129" s="195"/>
      <c r="MAZ129" s="195"/>
      <c r="MBA129" s="195"/>
      <c r="MBB129" s="195"/>
      <c r="MBC129" s="195"/>
      <c r="MBD129" s="195"/>
      <c r="MBE129" s="195"/>
      <c r="MBF129" s="195"/>
      <c r="MBG129" s="195"/>
      <c r="MBH129" s="195"/>
      <c r="MBI129" s="195"/>
      <c r="MBJ129" s="195"/>
      <c r="MBK129" s="195"/>
      <c r="MBL129" s="195"/>
      <c r="MBM129" s="195"/>
      <c r="MBN129" s="195"/>
      <c r="MBO129" s="195"/>
      <c r="MBP129" s="195"/>
      <c r="MBQ129" s="195"/>
      <c r="MBR129" s="195"/>
      <c r="MBS129" s="195"/>
      <c r="MBT129" s="195"/>
      <c r="MBU129" s="195"/>
      <c r="MBV129" s="195"/>
      <c r="MBW129" s="195"/>
      <c r="MBX129" s="195"/>
      <c r="MBY129" s="195"/>
      <c r="MBZ129" s="195"/>
      <c r="MCA129" s="195"/>
      <c r="MCB129" s="195"/>
      <c r="MCC129" s="195"/>
      <c r="MCD129" s="195"/>
      <c r="MCE129" s="195"/>
      <c r="MCF129" s="195"/>
      <c r="MCG129" s="195"/>
      <c r="MCH129" s="195"/>
      <c r="MCI129" s="195"/>
      <c r="MCJ129" s="195"/>
      <c r="MCK129" s="195"/>
      <c r="MCL129" s="195"/>
      <c r="MCM129" s="195"/>
      <c r="MCN129" s="195"/>
      <c r="MCO129" s="195"/>
      <c r="MCP129" s="195"/>
      <c r="MCQ129" s="195"/>
      <c r="MCR129" s="195"/>
      <c r="MCS129" s="195"/>
      <c r="MCT129" s="195"/>
      <c r="MCU129" s="195"/>
      <c r="MCV129" s="195"/>
      <c r="MCW129" s="195"/>
      <c r="MCX129" s="195"/>
      <c r="MCY129" s="195"/>
      <c r="MCZ129" s="195"/>
      <c r="MDA129" s="195"/>
      <c r="MDB129" s="195"/>
      <c r="MDC129" s="195"/>
      <c r="MDD129" s="195"/>
      <c r="MDE129" s="195"/>
      <c r="MDF129" s="195"/>
      <c r="MDG129" s="195"/>
      <c r="MDH129" s="195"/>
      <c r="MDI129" s="195"/>
      <c r="MDJ129" s="195"/>
      <c r="MDK129" s="195"/>
      <c r="MDL129" s="195"/>
      <c r="MDM129" s="195"/>
      <c r="MDN129" s="195"/>
      <c r="MDO129" s="195"/>
      <c r="MDP129" s="195"/>
      <c r="MDQ129" s="195"/>
      <c r="MDR129" s="195"/>
      <c r="MDS129" s="195"/>
      <c r="MDT129" s="195"/>
      <c r="MDU129" s="195"/>
      <c r="MDV129" s="195"/>
      <c r="MDW129" s="195"/>
      <c r="MDX129" s="195"/>
      <c r="MDY129" s="195"/>
      <c r="MDZ129" s="195"/>
      <c r="MEA129" s="195"/>
      <c r="MEB129" s="195"/>
      <c r="MEC129" s="195"/>
      <c r="MED129" s="195"/>
      <c r="MEE129" s="195"/>
      <c r="MEF129" s="195"/>
      <c r="MEG129" s="195"/>
      <c r="MEH129" s="195"/>
      <c r="MEI129" s="195"/>
      <c r="MEJ129" s="195"/>
      <c r="MEK129" s="195"/>
      <c r="MEL129" s="195"/>
      <c r="MEM129" s="195"/>
      <c r="MEN129" s="195"/>
      <c r="MEO129" s="195"/>
      <c r="MEP129" s="195"/>
      <c r="MEQ129" s="195"/>
      <c r="MER129" s="195"/>
      <c r="MES129" s="195"/>
      <c r="MET129" s="195"/>
      <c r="MEU129" s="195"/>
      <c r="MEV129" s="195"/>
      <c r="MEW129" s="195"/>
      <c r="MEX129" s="195"/>
      <c r="MEY129" s="195"/>
      <c r="MEZ129" s="195"/>
      <c r="MFA129" s="195"/>
      <c r="MFB129" s="195"/>
      <c r="MFC129" s="195"/>
      <c r="MFD129" s="195"/>
      <c r="MFE129" s="195"/>
      <c r="MFF129" s="195"/>
      <c r="MFG129" s="195"/>
      <c r="MFH129" s="195"/>
      <c r="MFI129" s="195"/>
      <c r="MFJ129" s="195"/>
      <c r="MFK129" s="195"/>
      <c r="MFL129" s="195"/>
      <c r="MFM129" s="195"/>
      <c r="MFN129" s="195"/>
      <c r="MFO129" s="195"/>
      <c r="MFP129" s="195"/>
      <c r="MFQ129" s="195"/>
      <c r="MFR129" s="195"/>
      <c r="MFS129" s="195"/>
      <c r="MFT129" s="195"/>
      <c r="MFU129" s="195"/>
      <c r="MFV129" s="195"/>
      <c r="MFW129" s="195"/>
      <c r="MFX129" s="195"/>
      <c r="MFY129" s="195"/>
      <c r="MFZ129" s="195"/>
      <c r="MGA129" s="195"/>
      <c r="MGB129" s="195"/>
      <c r="MGC129" s="195"/>
      <c r="MGD129" s="195"/>
      <c r="MGE129" s="195"/>
      <c r="MGF129" s="195"/>
      <c r="MGG129" s="195"/>
      <c r="MGH129" s="195"/>
      <c r="MGI129" s="195"/>
      <c r="MGJ129" s="195"/>
      <c r="MGK129" s="195"/>
      <c r="MGL129" s="195"/>
      <c r="MGM129" s="195"/>
      <c r="MGN129" s="195"/>
      <c r="MGO129" s="195"/>
      <c r="MGP129" s="195"/>
      <c r="MGQ129" s="195"/>
      <c r="MGR129" s="195"/>
      <c r="MGS129" s="195"/>
      <c r="MGT129" s="195"/>
      <c r="MGU129" s="195"/>
      <c r="MGV129" s="195"/>
      <c r="MGW129" s="195"/>
      <c r="MGX129" s="195"/>
      <c r="MGY129" s="195"/>
      <c r="MGZ129" s="195"/>
      <c r="MHA129" s="195"/>
      <c r="MHB129" s="195"/>
      <c r="MHC129" s="195"/>
      <c r="MHD129" s="195"/>
      <c r="MHE129" s="195"/>
      <c r="MHF129" s="195"/>
      <c r="MHG129" s="195"/>
      <c r="MHH129" s="195"/>
      <c r="MHI129" s="195"/>
      <c r="MHJ129" s="195"/>
      <c r="MHK129" s="195"/>
      <c r="MHL129" s="195"/>
      <c r="MHM129" s="195"/>
      <c r="MHN129" s="195"/>
      <c r="MHO129" s="195"/>
      <c r="MHP129" s="195"/>
      <c r="MHQ129" s="195"/>
      <c r="MHR129" s="195"/>
      <c r="MHS129" s="195"/>
      <c r="MHT129" s="195"/>
      <c r="MHU129" s="195"/>
      <c r="MHV129" s="195"/>
      <c r="MHW129" s="195"/>
      <c r="MHX129" s="195"/>
      <c r="MHY129" s="195"/>
      <c r="MHZ129" s="195"/>
      <c r="MIA129" s="195"/>
      <c r="MIB129" s="195"/>
      <c r="MIC129" s="195"/>
      <c r="MID129" s="195"/>
      <c r="MIE129" s="195"/>
      <c r="MIF129" s="195"/>
      <c r="MIG129" s="195"/>
      <c r="MIH129" s="195"/>
      <c r="MII129" s="195"/>
      <c r="MIJ129" s="195"/>
      <c r="MIK129" s="195"/>
      <c r="MIL129" s="195"/>
      <c r="MIM129" s="195"/>
      <c r="MIN129" s="195"/>
      <c r="MIO129" s="195"/>
      <c r="MIP129" s="195"/>
      <c r="MIQ129" s="195"/>
      <c r="MIR129" s="195"/>
      <c r="MIS129" s="195"/>
      <c r="MIT129" s="195"/>
      <c r="MIU129" s="195"/>
      <c r="MIV129" s="195"/>
      <c r="MIW129" s="195"/>
      <c r="MIX129" s="195"/>
      <c r="MIY129" s="195"/>
      <c r="MIZ129" s="195"/>
      <c r="MJA129" s="195"/>
      <c r="MJB129" s="195"/>
      <c r="MJC129" s="195"/>
      <c r="MJD129" s="195"/>
      <c r="MJE129" s="195"/>
      <c r="MJF129" s="195"/>
      <c r="MJG129" s="195"/>
      <c r="MJH129" s="195"/>
      <c r="MJI129" s="195"/>
      <c r="MJJ129" s="195"/>
      <c r="MJK129" s="195"/>
      <c r="MJL129" s="195"/>
      <c r="MJM129" s="195"/>
      <c r="MJN129" s="195"/>
      <c r="MJO129" s="195"/>
      <c r="MJP129" s="195"/>
      <c r="MJQ129" s="195"/>
      <c r="MJR129" s="195"/>
      <c r="MJS129" s="195"/>
      <c r="MJT129" s="195"/>
      <c r="MJU129" s="195"/>
      <c r="MJV129" s="195"/>
      <c r="MJW129" s="195"/>
      <c r="MJX129" s="195"/>
      <c r="MJY129" s="195"/>
      <c r="MJZ129" s="195"/>
      <c r="MKA129" s="195"/>
      <c r="MKB129" s="195"/>
      <c r="MKC129" s="195"/>
      <c r="MKD129" s="195"/>
      <c r="MKE129" s="195"/>
      <c r="MKF129" s="195"/>
      <c r="MKG129" s="195"/>
      <c r="MKH129" s="195"/>
      <c r="MKI129" s="195"/>
      <c r="MKJ129" s="195"/>
      <c r="MKK129" s="195"/>
      <c r="MKL129" s="195"/>
      <c r="MKM129" s="195"/>
      <c r="MKN129" s="195"/>
      <c r="MKO129" s="195"/>
      <c r="MKP129" s="195"/>
      <c r="MKQ129" s="195"/>
      <c r="MKR129" s="195"/>
      <c r="MKS129" s="195"/>
      <c r="MKT129" s="195"/>
      <c r="MKU129" s="195"/>
      <c r="MKV129" s="195"/>
      <c r="MKW129" s="195"/>
      <c r="MKX129" s="195"/>
      <c r="MKY129" s="195"/>
      <c r="MKZ129" s="195"/>
      <c r="MLA129" s="195"/>
      <c r="MLB129" s="195"/>
      <c r="MLC129" s="195"/>
      <c r="MLD129" s="195"/>
      <c r="MLE129" s="195"/>
      <c r="MLF129" s="195"/>
      <c r="MLG129" s="195"/>
      <c r="MLH129" s="195"/>
      <c r="MLI129" s="195"/>
      <c r="MLJ129" s="195"/>
      <c r="MLK129" s="195"/>
      <c r="MLL129" s="195"/>
      <c r="MLM129" s="195"/>
      <c r="MLN129" s="195"/>
      <c r="MLO129" s="195"/>
      <c r="MLP129" s="195"/>
      <c r="MLQ129" s="195"/>
      <c r="MLR129" s="195"/>
      <c r="MLS129" s="195"/>
      <c r="MLT129" s="195"/>
      <c r="MLU129" s="195"/>
      <c r="MLV129" s="195"/>
      <c r="MLW129" s="195"/>
      <c r="MLX129" s="195"/>
      <c r="MLY129" s="195"/>
      <c r="MLZ129" s="195"/>
      <c r="MMA129" s="195"/>
      <c r="MMB129" s="195"/>
      <c r="MMC129" s="195"/>
      <c r="MMD129" s="195"/>
      <c r="MME129" s="195"/>
      <c r="MMF129" s="195"/>
      <c r="MMG129" s="195"/>
      <c r="MMH129" s="195"/>
      <c r="MMI129" s="195"/>
      <c r="MMJ129" s="195"/>
      <c r="MMK129" s="195"/>
      <c r="MML129" s="195"/>
      <c r="MMM129" s="195"/>
      <c r="MMN129" s="195"/>
      <c r="MMO129" s="195"/>
      <c r="MMP129" s="195"/>
      <c r="MMQ129" s="195"/>
      <c r="MMR129" s="195"/>
      <c r="MMS129" s="195"/>
      <c r="MMT129" s="195"/>
      <c r="MMU129" s="195"/>
      <c r="MMV129" s="195"/>
      <c r="MMW129" s="195"/>
      <c r="MMX129" s="195"/>
      <c r="MMY129" s="195"/>
      <c r="MMZ129" s="195"/>
      <c r="MNA129" s="195"/>
      <c r="MNB129" s="195"/>
      <c r="MNC129" s="195"/>
      <c r="MND129" s="195"/>
      <c r="MNE129" s="195"/>
      <c r="MNF129" s="195"/>
      <c r="MNG129" s="195"/>
      <c r="MNH129" s="195"/>
      <c r="MNI129" s="195"/>
      <c r="MNJ129" s="195"/>
      <c r="MNK129" s="195"/>
      <c r="MNL129" s="195"/>
      <c r="MNM129" s="195"/>
      <c r="MNN129" s="195"/>
      <c r="MNO129" s="195"/>
      <c r="MNP129" s="195"/>
      <c r="MNQ129" s="195"/>
      <c r="MNR129" s="195"/>
      <c r="MNS129" s="195"/>
      <c r="MNT129" s="195"/>
      <c r="MNU129" s="195"/>
      <c r="MNV129" s="195"/>
      <c r="MNW129" s="195"/>
      <c r="MNX129" s="195"/>
      <c r="MNY129" s="195"/>
      <c r="MNZ129" s="195"/>
      <c r="MOA129" s="195"/>
      <c r="MOB129" s="195"/>
      <c r="MOC129" s="195"/>
      <c r="MOD129" s="195"/>
      <c r="MOE129" s="195"/>
      <c r="MOF129" s="195"/>
      <c r="MOG129" s="195"/>
      <c r="MOH129" s="195"/>
      <c r="MOI129" s="195"/>
      <c r="MOJ129" s="195"/>
      <c r="MOK129" s="195"/>
      <c r="MOL129" s="195"/>
      <c r="MOM129" s="195"/>
      <c r="MON129" s="195"/>
      <c r="MOO129" s="195"/>
      <c r="MOP129" s="195"/>
      <c r="MOQ129" s="195"/>
      <c r="MOR129" s="195"/>
      <c r="MOS129" s="195"/>
      <c r="MOT129" s="195"/>
      <c r="MOU129" s="195"/>
      <c r="MOV129" s="195"/>
      <c r="MOW129" s="195"/>
      <c r="MOX129" s="195"/>
      <c r="MOY129" s="195"/>
      <c r="MOZ129" s="195"/>
      <c r="MPA129" s="195"/>
      <c r="MPB129" s="195"/>
      <c r="MPC129" s="195"/>
      <c r="MPD129" s="195"/>
      <c r="MPE129" s="195"/>
      <c r="MPF129" s="195"/>
      <c r="MPG129" s="195"/>
      <c r="MPH129" s="195"/>
      <c r="MPI129" s="195"/>
      <c r="MPJ129" s="195"/>
      <c r="MPK129" s="195"/>
      <c r="MPL129" s="195"/>
      <c r="MPM129" s="195"/>
      <c r="MPN129" s="195"/>
      <c r="MPO129" s="195"/>
      <c r="MPP129" s="195"/>
      <c r="MPQ129" s="195"/>
      <c r="MPR129" s="195"/>
      <c r="MPS129" s="195"/>
      <c r="MPT129" s="195"/>
      <c r="MPU129" s="195"/>
      <c r="MPV129" s="195"/>
      <c r="MPW129" s="195"/>
      <c r="MPX129" s="195"/>
      <c r="MPY129" s="195"/>
      <c r="MPZ129" s="195"/>
      <c r="MQA129" s="195"/>
      <c r="MQB129" s="195"/>
      <c r="MQC129" s="195"/>
      <c r="MQD129" s="195"/>
      <c r="MQE129" s="195"/>
      <c r="MQF129" s="195"/>
      <c r="MQG129" s="195"/>
      <c r="MQH129" s="195"/>
      <c r="MQI129" s="195"/>
      <c r="MQJ129" s="195"/>
      <c r="MQK129" s="195"/>
      <c r="MQL129" s="195"/>
      <c r="MQM129" s="195"/>
      <c r="MQN129" s="195"/>
      <c r="MQO129" s="195"/>
      <c r="MQP129" s="195"/>
      <c r="MQQ129" s="195"/>
      <c r="MQR129" s="195"/>
      <c r="MQS129" s="195"/>
      <c r="MQT129" s="195"/>
      <c r="MQU129" s="195"/>
      <c r="MQV129" s="195"/>
      <c r="MQW129" s="195"/>
      <c r="MQX129" s="195"/>
      <c r="MQY129" s="195"/>
      <c r="MQZ129" s="195"/>
      <c r="MRA129" s="195"/>
      <c r="MRB129" s="195"/>
      <c r="MRC129" s="195"/>
      <c r="MRD129" s="195"/>
      <c r="MRE129" s="195"/>
      <c r="MRF129" s="195"/>
      <c r="MRG129" s="195"/>
      <c r="MRH129" s="195"/>
      <c r="MRI129" s="195"/>
      <c r="MRJ129" s="195"/>
      <c r="MRK129" s="195"/>
      <c r="MRL129" s="195"/>
      <c r="MRM129" s="195"/>
      <c r="MRN129" s="195"/>
      <c r="MRO129" s="195"/>
      <c r="MRP129" s="195"/>
      <c r="MRQ129" s="195"/>
      <c r="MRR129" s="195"/>
      <c r="MRS129" s="195"/>
      <c r="MRT129" s="195"/>
      <c r="MRU129" s="195"/>
      <c r="MRV129" s="195"/>
      <c r="MRW129" s="195"/>
      <c r="MRX129" s="195"/>
      <c r="MRY129" s="195"/>
      <c r="MRZ129" s="195"/>
      <c r="MSA129" s="195"/>
      <c r="MSB129" s="195"/>
      <c r="MSC129" s="195"/>
      <c r="MSD129" s="195"/>
      <c r="MSE129" s="195"/>
      <c r="MSF129" s="195"/>
      <c r="MSG129" s="195"/>
      <c r="MSH129" s="195"/>
      <c r="MSI129" s="195"/>
      <c r="MSJ129" s="195"/>
      <c r="MSK129" s="195"/>
      <c r="MSL129" s="195"/>
      <c r="MSM129" s="195"/>
      <c r="MSN129" s="195"/>
      <c r="MSO129" s="195"/>
      <c r="MSP129" s="195"/>
      <c r="MSQ129" s="195"/>
      <c r="MSR129" s="195"/>
      <c r="MSS129" s="195"/>
      <c r="MST129" s="195"/>
      <c r="MSU129" s="195"/>
      <c r="MSV129" s="195"/>
      <c r="MSW129" s="195"/>
      <c r="MSX129" s="195"/>
      <c r="MSY129" s="195"/>
      <c r="MSZ129" s="195"/>
      <c r="MTA129" s="195"/>
      <c r="MTB129" s="195"/>
      <c r="MTC129" s="195"/>
      <c r="MTD129" s="195"/>
      <c r="MTE129" s="195"/>
      <c r="MTF129" s="195"/>
      <c r="MTG129" s="195"/>
      <c r="MTH129" s="195"/>
      <c r="MTI129" s="195"/>
      <c r="MTJ129" s="195"/>
      <c r="MTK129" s="195"/>
      <c r="MTL129" s="195"/>
      <c r="MTM129" s="195"/>
      <c r="MTN129" s="195"/>
      <c r="MTO129" s="195"/>
      <c r="MTP129" s="195"/>
      <c r="MTQ129" s="195"/>
      <c r="MTR129" s="195"/>
      <c r="MTS129" s="195"/>
      <c r="MTT129" s="195"/>
      <c r="MTU129" s="195"/>
      <c r="MTV129" s="195"/>
      <c r="MTW129" s="195"/>
      <c r="MTX129" s="195"/>
      <c r="MTY129" s="195"/>
      <c r="MTZ129" s="195"/>
      <c r="MUA129" s="195"/>
      <c r="MUB129" s="195"/>
      <c r="MUC129" s="195"/>
      <c r="MUD129" s="195"/>
      <c r="MUE129" s="195"/>
      <c r="MUF129" s="195"/>
      <c r="MUG129" s="195"/>
      <c r="MUH129" s="195"/>
      <c r="MUI129" s="195"/>
      <c r="MUJ129" s="195"/>
      <c r="MUK129" s="195"/>
      <c r="MUL129" s="195"/>
      <c r="MUM129" s="195"/>
      <c r="MUN129" s="195"/>
      <c r="MUO129" s="195"/>
      <c r="MUP129" s="195"/>
      <c r="MUQ129" s="195"/>
      <c r="MUR129" s="195"/>
      <c r="MUS129" s="195"/>
      <c r="MUT129" s="195"/>
      <c r="MUU129" s="195"/>
      <c r="MUV129" s="195"/>
      <c r="MUW129" s="195"/>
      <c r="MUX129" s="195"/>
      <c r="MUY129" s="195"/>
      <c r="MUZ129" s="195"/>
      <c r="MVA129" s="195"/>
      <c r="MVB129" s="195"/>
      <c r="MVC129" s="195"/>
      <c r="MVD129" s="195"/>
      <c r="MVE129" s="195"/>
      <c r="MVF129" s="195"/>
      <c r="MVG129" s="195"/>
      <c r="MVH129" s="195"/>
      <c r="MVI129" s="195"/>
      <c r="MVJ129" s="195"/>
      <c r="MVK129" s="195"/>
      <c r="MVL129" s="195"/>
      <c r="MVM129" s="195"/>
      <c r="MVN129" s="195"/>
      <c r="MVO129" s="195"/>
      <c r="MVP129" s="195"/>
      <c r="MVQ129" s="195"/>
      <c r="MVR129" s="195"/>
      <c r="MVS129" s="195"/>
      <c r="MVT129" s="195"/>
      <c r="MVU129" s="195"/>
      <c r="MVV129" s="195"/>
      <c r="MVW129" s="195"/>
      <c r="MVX129" s="195"/>
      <c r="MVY129" s="195"/>
      <c r="MVZ129" s="195"/>
      <c r="MWA129" s="195"/>
      <c r="MWB129" s="195"/>
      <c r="MWC129" s="195"/>
      <c r="MWD129" s="195"/>
      <c r="MWE129" s="195"/>
      <c r="MWF129" s="195"/>
      <c r="MWG129" s="195"/>
      <c r="MWH129" s="195"/>
      <c r="MWI129" s="195"/>
      <c r="MWJ129" s="195"/>
      <c r="MWK129" s="195"/>
      <c r="MWL129" s="195"/>
      <c r="MWM129" s="195"/>
      <c r="MWN129" s="195"/>
      <c r="MWO129" s="195"/>
      <c r="MWP129" s="195"/>
      <c r="MWQ129" s="195"/>
      <c r="MWR129" s="195"/>
      <c r="MWS129" s="195"/>
      <c r="MWT129" s="195"/>
      <c r="MWU129" s="195"/>
      <c r="MWV129" s="195"/>
      <c r="MWW129" s="195"/>
      <c r="MWX129" s="195"/>
      <c r="MWY129" s="195"/>
      <c r="MWZ129" s="195"/>
      <c r="MXA129" s="195"/>
      <c r="MXB129" s="195"/>
      <c r="MXC129" s="195"/>
      <c r="MXD129" s="195"/>
      <c r="MXE129" s="195"/>
      <c r="MXF129" s="195"/>
      <c r="MXG129" s="195"/>
      <c r="MXH129" s="195"/>
      <c r="MXI129" s="195"/>
      <c r="MXJ129" s="195"/>
      <c r="MXK129" s="195"/>
      <c r="MXL129" s="195"/>
      <c r="MXM129" s="195"/>
      <c r="MXN129" s="195"/>
      <c r="MXO129" s="195"/>
      <c r="MXP129" s="195"/>
      <c r="MXQ129" s="195"/>
      <c r="MXR129" s="195"/>
      <c r="MXS129" s="195"/>
      <c r="MXT129" s="195"/>
      <c r="MXU129" s="195"/>
      <c r="MXV129" s="195"/>
      <c r="MXW129" s="195"/>
      <c r="MXX129" s="195"/>
      <c r="MXY129" s="195"/>
      <c r="MXZ129" s="195"/>
      <c r="MYA129" s="195"/>
      <c r="MYB129" s="195"/>
      <c r="MYC129" s="195"/>
      <c r="MYD129" s="195"/>
      <c r="MYE129" s="195"/>
      <c r="MYF129" s="195"/>
      <c r="MYG129" s="195"/>
      <c r="MYH129" s="195"/>
      <c r="MYI129" s="195"/>
      <c r="MYJ129" s="195"/>
      <c r="MYK129" s="195"/>
      <c r="MYL129" s="195"/>
      <c r="MYM129" s="195"/>
      <c r="MYN129" s="195"/>
      <c r="MYO129" s="195"/>
      <c r="MYP129" s="195"/>
      <c r="MYQ129" s="195"/>
      <c r="MYR129" s="195"/>
      <c r="MYS129" s="195"/>
      <c r="MYT129" s="195"/>
      <c r="MYU129" s="195"/>
      <c r="MYV129" s="195"/>
      <c r="MYW129" s="195"/>
      <c r="MYX129" s="195"/>
      <c r="MYY129" s="195"/>
      <c r="MYZ129" s="195"/>
      <c r="MZA129" s="195"/>
      <c r="MZB129" s="195"/>
      <c r="MZC129" s="195"/>
      <c r="MZD129" s="195"/>
      <c r="MZE129" s="195"/>
      <c r="MZF129" s="195"/>
      <c r="MZG129" s="195"/>
      <c r="MZH129" s="195"/>
      <c r="MZI129" s="195"/>
      <c r="MZJ129" s="195"/>
      <c r="MZK129" s="195"/>
      <c r="MZL129" s="195"/>
      <c r="MZM129" s="195"/>
      <c r="MZN129" s="195"/>
      <c r="MZO129" s="195"/>
      <c r="MZP129" s="195"/>
      <c r="MZQ129" s="195"/>
      <c r="MZR129" s="195"/>
      <c r="MZS129" s="195"/>
      <c r="MZT129" s="195"/>
      <c r="MZU129" s="195"/>
      <c r="MZV129" s="195"/>
      <c r="MZW129" s="195"/>
      <c r="MZX129" s="195"/>
      <c r="MZY129" s="195"/>
      <c r="MZZ129" s="195"/>
      <c r="NAA129" s="195"/>
      <c r="NAB129" s="195"/>
      <c r="NAC129" s="195"/>
      <c r="NAD129" s="195"/>
      <c r="NAE129" s="195"/>
      <c r="NAF129" s="195"/>
      <c r="NAG129" s="195"/>
      <c r="NAH129" s="195"/>
      <c r="NAI129" s="195"/>
      <c r="NAJ129" s="195"/>
      <c r="NAK129" s="195"/>
      <c r="NAL129" s="195"/>
      <c r="NAM129" s="195"/>
      <c r="NAN129" s="195"/>
      <c r="NAO129" s="195"/>
      <c r="NAP129" s="195"/>
      <c r="NAQ129" s="195"/>
      <c r="NAR129" s="195"/>
      <c r="NAS129" s="195"/>
      <c r="NAT129" s="195"/>
      <c r="NAU129" s="195"/>
      <c r="NAV129" s="195"/>
      <c r="NAW129" s="195"/>
      <c r="NAX129" s="195"/>
      <c r="NAY129" s="195"/>
      <c r="NAZ129" s="195"/>
      <c r="NBA129" s="195"/>
      <c r="NBB129" s="195"/>
      <c r="NBC129" s="195"/>
      <c r="NBD129" s="195"/>
      <c r="NBE129" s="195"/>
      <c r="NBF129" s="195"/>
      <c r="NBG129" s="195"/>
      <c r="NBH129" s="195"/>
      <c r="NBI129" s="195"/>
      <c r="NBJ129" s="195"/>
      <c r="NBK129" s="195"/>
      <c r="NBL129" s="195"/>
      <c r="NBM129" s="195"/>
      <c r="NBN129" s="195"/>
      <c r="NBO129" s="195"/>
      <c r="NBP129" s="195"/>
      <c r="NBQ129" s="195"/>
      <c r="NBR129" s="195"/>
      <c r="NBS129" s="195"/>
      <c r="NBT129" s="195"/>
      <c r="NBU129" s="195"/>
      <c r="NBV129" s="195"/>
      <c r="NBW129" s="195"/>
      <c r="NBX129" s="195"/>
      <c r="NBY129" s="195"/>
      <c r="NBZ129" s="195"/>
      <c r="NCA129" s="195"/>
      <c r="NCB129" s="195"/>
      <c r="NCC129" s="195"/>
      <c r="NCD129" s="195"/>
      <c r="NCE129" s="195"/>
      <c r="NCF129" s="195"/>
      <c r="NCG129" s="195"/>
      <c r="NCH129" s="195"/>
      <c r="NCI129" s="195"/>
      <c r="NCJ129" s="195"/>
      <c r="NCK129" s="195"/>
      <c r="NCL129" s="195"/>
      <c r="NCM129" s="195"/>
      <c r="NCN129" s="195"/>
      <c r="NCO129" s="195"/>
      <c r="NCP129" s="195"/>
      <c r="NCQ129" s="195"/>
      <c r="NCR129" s="195"/>
      <c r="NCS129" s="195"/>
      <c r="NCT129" s="195"/>
      <c r="NCU129" s="195"/>
      <c r="NCV129" s="195"/>
      <c r="NCW129" s="195"/>
      <c r="NCX129" s="195"/>
      <c r="NCY129" s="195"/>
      <c r="NCZ129" s="195"/>
      <c r="NDA129" s="195"/>
      <c r="NDB129" s="195"/>
      <c r="NDC129" s="195"/>
      <c r="NDD129" s="195"/>
      <c r="NDE129" s="195"/>
      <c r="NDF129" s="195"/>
      <c r="NDG129" s="195"/>
      <c r="NDH129" s="195"/>
      <c r="NDI129" s="195"/>
      <c r="NDJ129" s="195"/>
      <c r="NDK129" s="195"/>
      <c r="NDL129" s="195"/>
      <c r="NDM129" s="195"/>
      <c r="NDN129" s="195"/>
      <c r="NDO129" s="195"/>
      <c r="NDP129" s="195"/>
      <c r="NDQ129" s="195"/>
      <c r="NDR129" s="195"/>
      <c r="NDS129" s="195"/>
      <c r="NDT129" s="195"/>
      <c r="NDU129" s="195"/>
      <c r="NDV129" s="195"/>
      <c r="NDW129" s="195"/>
      <c r="NDX129" s="195"/>
      <c r="NDY129" s="195"/>
      <c r="NDZ129" s="195"/>
      <c r="NEA129" s="195"/>
      <c r="NEB129" s="195"/>
      <c r="NEC129" s="195"/>
      <c r="NED129" s="195"/>
      <c r="NEE129" s="195"/>
      <c r="NEF129" s="195"/>
      <c r="NEG129" s="195"/>
      <c r="NEH129" s="195"/>
      <c r="NEI129" s="195"/>
      <c r="NEJ129" s="195"/>
      <c r="NEK129" s="195"/>
      <c r="NEL129" s="195"/>
      <c r="NEM129" s="195"/>
      <c r="NEN129" s="195"/>
      <c r="NEO129" s="195"/>
      <c r="NEP129" s="195"/>
      <c r="NEQ129" s="195"/>
      <c r="NER129" s="195"/>
      <c r="NES129" s="195"/>
      <c r="NET129" s="195"/>
      <c r="NEU129" s="195"/>
      <c r="NEV129" s="195"/>
      <c r="NEW129" s="195"/>
      <c r="NEX129" s="195"/>
      <c r="NEY129" s="195"/>
      <c r="NEZ129" s="195"/>
      <c r="NFA129" s="195"/>
      <c r="NFB129" s="195"/>
      <c r="NFC129" s="195"/>
      <c r="NFD129" s="195"/>
      <c r="NFE129" s="195"/>
      <c r="NFF129" s="195"/>
      <c r="NFG129" s="195"/>
      <c r="NFH129" s="195"/>
      <c r="NFI129" s="195"/>
      <c r="NFJ129" s="195"/>
      <c r="NFK129" s="195"/>
      <c r="NFL129" s="195"/>
      <c r="NFM129" s="195"/>
      <c r="NFN129" s="195"/>
      <c r="NFO129" s="195"/>
      <c r="NFP129" s="195"/>
      <c r="NFQ129" s="195"/>
      <c r="NFR129" s="195"/>
      <c r="NFS129" s="195"/>
      <c r="NFT129" s="195"/>
      <c r="NFU129" s="195"/>
      <c r="NFV129" s="195"/>
      <c r="NFW129" s="195"/>
      <c r="NFX129" s="195"/>
      <c r="NFY129" s="195"/>
      <c r="NFZ129" s="195"/>
      <c r="NGA129" s="195"/>
      <c r="NGB129" s="195"/>
      <c r="NGC129" s="195"/>
      <c r="NGD129" s="195"/>
      <c r="NGE129" s="195"/>
      <c r="NGF129" s="195"/>
      <c r="NGG129" s="195"/>
      <c r="NGH129" s="195"/>
      <c r="NGI129" s="195"/>
      <c r="NGJ129" s="195"/>
      <c r="NGK129" s="195"/>
      <c r="NGL129" s="195"/>
      <c r="NGM129" s="195"/>
      <c r="NGN129" s="195"/>
      <c r="NGO129" s="195"/>
      <c r="NGP129" s="195"/>
      <c r="NGQ129" s="195"/>
      <c r="NGR129" s="195"/>
      <c r="NGS129" s="195"/>
      <c r="NGT129" s="195"/>
      <c r="NGU129" s="195"/>
      <c r="NGV129" s="195"/>
      <c r="NGW129" s="195"/>
      <c r="NGX129" s="195"/>
      <c r="NGY129" s="195"/>
      <c r="NGZ129" s="195"/>
      <c r="NHA129" s="195"/>
      <c r="NHB129" s="195"/>
      <c r="NHC129" s="195"/>
      <c r="NHD129" s="195"/>
      <c r="NHE129" s="195"/>
      <c r="NHF129" s="195"/>
      <c r="NHG129" s="195"/>
      <c r="NHH129" s="195"/>
      <c r="NHI129" s="195"/>
      <c r="NHJ129" s="195"/>
      <c r="NHK129" s="195"/>
      <c r="NHL129" s="195"/>
      <c r="NHM129" s="195"/>
      <c r="NHN129" s="195"/>
      <c r="NHO129" s="195"/>
      <c r="NHP129" s="195"/>
      <c r="NHQ129" s="195"/>
      <c r="NHR129" s="195"/>
      <c r="NHS129" s="195"/>
      <c r="NHT129" s="195"/>
      <c r="NHU129" s="195"/>
      <c r="NHV129" s="195"/>
      <c r="NHW129" s="195"/>
      <c r="NHX129" s="195"/>
      <c r="NHY129" s="195"/>
      <c r="NHZ129" s="195"/>
      <c r="NIA129" s="195"/>
      <c r="NIB129" s="195"/>
      <c r="NIC129" s="195"/>
      <c r="NID129" s="195"/>
      <c r="NIE129" s="195"/>
      <c r="NIF129" s="195"/>
      <c r="NIG129" s="195"/>
      <c r="NIH129" s="195"/>
      <c r="NII129" s="195"/>
      <c r="NIJ129" s="195"/>
      <c r="NIK129" s="195"/>
      <c r="NIL129" s="195"/>
      <c r="NIM129" s="195"/>
      <c r="NIN129" s="195"/>
      <c r="NIO129" s="195"/>
      <c r="NIP129" s="195"/>
      <c r="NIQ129" s="195"/>
      <c r="NIR129" s="195"/>
      <c r="NIS129" s="195"/>
      <c r="NIT129" s="195"/>
      <c r="NIU129" s="195"/>
      <c r="NIV129" s="195"/>
      <c r="NIW129" s="195"/>
      <c r="NIX129" s="195"/>
      <c r="NIY129" s="195"/>
      <c r="NIZ129" s="195"/>
      <c r="NJA129" s="195"/>
      <c r="NJB129" s="195"/>
      <c r="NJC129" s="195"/>
      <c r="NJD129" s="195"/>
      <c r="NJE129" s="195"/>
      <c r="NJF129" s="195"/>
      <c r="NJG129" s="195"/>
      <c r="NJH129" s="195"/>
      <c r="NJI129" s="195"/>
      <c r="NJJ129" s="195"/>
      <c r="NJK129" s="195"/>
      <c r="NJL129" s="195"/>
      <c r="NJM129" s="195"/>
      <c r="NJN129" s="195"/>
      <c r="NJO129" s="195"/>
      <c r="NJP129" s="195"/>
      <c r="NJQ129" s="195"/>
      <c r="NJR129" s="195"/>
      <c r="NJS129" s="195"/>
      <c r="NJT129" s="195"/>
      <c r="NJU129" s="195"/>
      <c r="NJV129" s="195"/>
      <c r="NJW129" s="195"/>
      <c r="NJX129" s="195"/>
      <c r="NJY129" s="195"/>
      <c r="NJZ129" s="195"/>
      <c r="NKA129" s="195"/>
      <c r="NKB129" s="195"/>
      <c r="NKC129" s="195"/>
      <c r="NKD129" s="195"/>
      <c r="NKE129" s="195"/>
      <c r="NKF129" s="195"/>
      <c r="NKG129" s="195"/>
      <c r="NKH129" s="195"/>
      <c r="NKI129" s="195"/>
      <c r="NKJ129" s="195"/>
      <c r="NKK129" s="195"/>
      <c r="NKL129" s="195"/>
      <c r="NKM129" s="195"/>
      <c r="NKN129" s="195"/>
      <c r="NKO129" s="195"/>
      <c r="NKP129" s="195"/>
      <c r="NKQ129" s="195"/>
      <c r="NKR129" s="195"/>
      <c r="NKS129" s="195"/>
      <c r="NKT129" s="195"/>
      <c r="NKU129" s="195"/>
      <c r="NKV129" s="195"/>
      <c r="NKW129" s="195"/>
      <c r="NKX129" s="195"/>
      <c r="NKY129" s="195"/>
      <c r="NKZ129" s="195"/>
      <c r="NLA129" s="195"/>
      <c r="NLB129" s="195"/>
      <c r="NLC129" s="195"/>
      <c r="NLD129" s="195"/>
      <c r="NLE129" s="195"/>
      <c r="NLF129" s="195"/>
      <c r="NLG129" s="195"/>
      <c r="NLH129" s="195"/>
      <c r="NLI129" s="195"/>
      <c r="NLJ129" s="195"/>
      <c r="NLK129" s="195"/>
      <c r="NLL129" s="195"/>
      <c r="NLM129" s="195"/>
      <c r="NLN129" s="195"/>
      <c r="NLO129" s="195"/>
      <c r="NLP129" s="195"/>
      <c r="NLQ129" s="195"/>
      <c r="NLR129" s="195"/>
      <c r="NLS129" s="195"/>
      <c r="NLT129" s="195"/>
      <c r="NLU129" s="195"/>
      <c r="NLV129" s="195"/>
      <c r="NLW129" s="195"/>
      <c r="NLX129" s="195"/>
      <c r="NLY129" s="195"/>
      <c r="NLZ129" s="195"/>
      <c r="NMA129" s="195"/>
      <c r="NMB129" s="195"/>
      <c r="NMC129" s="195"/>
      <c r="NMD129" s="195"/>
      <c r="NME129" s="195"/>
      <c r="NMF129" s="195"/>
      <c r="NMG129" s="195"/>
      <c r="NMH129" s="195"/>
      <c r="NMI129" s="195"/>
      <c r="NMJ129" s="195"/>
      <c r="NMK129" s="195"/>
      <c r="NML129" s="195"/>
      <c r="NMM129" s="195"/>
      <c r="NMN129" s="195"/>
      <c r="NMO129" s="195"/>
      <c r="NMP129" s="195"/>
      <c r="NMQ129" s="195"/>
      <c r="NMR129" s="195"/>
      <c r="NMS129" s="195"/>
      <c r="NMT129" s="195"/>
      <c r="NMU129" s="195"/>
      <c r="NMV129" s="195"/>
      <c r="NMW129" s="195"/>
      <c r="NMX129" s="195"/>
      <c r="NMY129" s="195"/>
      <c r="NMZ129" s="195"/>
      <c r="NNA129" s="195"/>
      <c r="NNB129" s="195"/>
      <c r="NNC129" s="195"/>
      <c r="NND129" s="195"/>
      <c r="NNE129" s="195"/>
      <c r="NNF129" s="195"/>
      <c r="NNG129" s="195"/>
      <c r="NNH129" s="195"/>
      <c r="NNI129" s="195"/>
      <c r="NNJ129" s="195"/>
      <c r="NNK129" s="195"/>
      <c r="NNL129" s="195"/>
      <c r="NNM129" s="195"/>
      <c r="NNN129" s="195"/>
      <c r="NNO129" s="195"/>
      <c r="NNP129" s="195"/>
      <c r="NNQ129" s="195"/>
      <c r="NNR129" s="195"/>
      <c r="NNS129" s="195"/>
      <c r="NNT129" s="195"/>
      <c r="NNU129" s="195"/>
      <c r="NNV129" s="195"/>
      <c r="NNW129" s="195"/>
      <c r="NNX129" s="195"/>
      <c r="NNY129" s="195"/>
      <c r="NNZ129" s="195"/>
      <c r="NOA129" s="195"/>
      <c r="NOB129" s="195"/>
      <c r="NOC129" s="195"/>
      <c r="NOD129" s="195"/>
      <c r="NOE129" s="195"/>
      <c r="NOF129" s="195"/>
      <c r="NOG129" s="195"/>
      <c r="NOH129" s="195"/>
      <c r="NOI129" s="195"/>
      <c r="NOJ129" s="195"/>
      <c r="NOK129" s="195"/>
      <c r="NOL129" s="195"/>
      <c r="NOM129" s="195"/>
      <c r="NON129" s="195"/>
      <c r="NOO129" s="195"/>
      <c r="NOP129" s="195"/>
      <c r="NOQ129" s="195"/>
      <c r="NOR129" s="195"/>
      <c r="NOS129" s="195"/>
      <c r="NOT129" s="195"/>
      <c r="NOU129" s="195"/>
      <c r="NOV129" s="195"/>
      <c r="NOW129" s="195"/>
      <c r="NOX129" s="195"/>
      <c r="NOY129" s="195"/>
      <c r="NOZ129" s="195"/>
      <c r="NPA129" s="195"/>
      <c r="NPB129" s="195"/>
      <c r="NPC129" s="195"/>
      <c r="NPD129" s="195"/>
      <c r="NPE129" s="195"/>
      <c r="NPF129" s="195"/>
      <c r="NPG129" s="195"/>
      <c r="NPH129" s="195"/>
      <c r="NPI129" s="195"/>
      <c r="NPJ129" s="195"/>
      <c r="NPK129" s="195"/>
      <c r="NPL129" s="195"/>
      <c r="NPM129" s="195"/>
      <c r="NPN129" s="195"/>
      <c r="NPO129" s="195"/>
      <c r="NPP129" s="195"/>
      <c r="NPQ129" s="195"/>
      <c r="NPR129" s="195"/>
      <c r="NPS129" s="195"/>
      <c r="NPT129" s="195"/>
      <c r="NPU129" s="195"/>
      <c r="NPV129" s="195"/>
      <c r="NPW129" s="195"/>
      <c r="NPX129" s="195"/>
      <c r="NPY129" s="195"/>
      <c r="NPZ129" s="195"/>
      <c r="NQA129" s="195"/>
      <c r="NQB129" s="195"/>
      <c r="NQC129" s="195"/>
      <c r="NQD129" s="195"/>
      <c r="NQE129" s="195"/>
      <c r="NQF129" s="195"/>
      <c r="NQG129" s="195"/>
      <c r="NQH129" s="195"/>
      <c r="NQI129" s="195"/>
      <c r="NQJ129" s="195"/>
      <c r="NQK129" s="195"/>
      <c r="NQL129" s="195"/>
      <c r="NQM129" s="195"/>
      <c r="NQN129" s="195"/>
      <c r="NQO129" s="195"/>
      <c r="NQP129" s="195"/>
      <c r="NQQ129" s="195"/>
      <c r="NQR129" s="195"/>
      <c r="NQS129" s="195"/>
      <c r="NQT129" s="195"/>
      <c r="NQU129" s="195"/>
      <c r="NQV129" s="195"/>
      <c r="NQW129" s="195"/>
      <c r="NQX129" s="195"/>
      <c r="NQY129" s="195"/>
      <c r="NQZ129" s="195"/>
      <c r="NRA129" s="195"/>
      <c r="NRB129" s="195"/>
      <c r="NRC129" s="195"/>
      <c r="NRD129" s="195"/>
      <c r="NRE129" s="195"/>
      <c r="NRF129" s="195"/>
      <c r="NRG129" s="195"/>
      <c r="NRH129" s="195"/>
      <c r="NRI129" s="195"/>
      <c r="NRJ129" s="195"/>
      <c r="NRK129" s="195"/>
      <c r="NRL129" s="195"/>
      <c r="NRM129" s="195"/>
      <c r="NRN129" s="195"/>
      <c r="NRO129" s="195"/>
      <c r="NRP129" s="195"/>
      <c r="NRQ129" s="195"/>
      <c r="NRR129" s="195"/>
      <c r="NRS129" s="195"/>
      <c r="NRT129" s="195"/>
      <c r="NRU129" s="195"/>
      <c r="NRV129" s="195"/>
      <c r="NRW129" s="195"/>
      <c r="NRX129" s="195"/>
      <c r="NRY129" s="195"/>
      <c r="NRZ129" s="195"/>
      <c r="NSA129" s="195"/>
      <c r="NSB129" s="195"/>
      <c r="NSC129" s="195"/>
      <c r="NSD129" s="195"/>
      <c r="NSE129" s="195"/>
      <c r="NSF129" s="195"/>
      <c r="NSG129" s="195"/>
      <c r="NSH129" s="195"/>
      <c r="NSI129" s="195"/>
      <c r="NSJ129" s="195"/>
      <c r="NSK129" s="195"/>
      <c r="NSL129" s="195"/>
      <c r="NSM129" s="195"/>
      <c r="NSN129" s="195"/>
      <c r="NSO129" s="195"/>
      <c r="NSP129" s="195"/>
      <c r="NSQ129" s="195"/>
      <c r="NSR129" s="195"/>
      <c r="NSS129" s="195"/>
      <c r="NST129" s="195"/>
      <c r="NSU129" s="195"/>
      <c r="NSV129" s="195"/>
      <c r="NSW129" s="195"/>
      <c r="NSX129" s="195"/>
      <c r="NSY129" s="195"/>
      <c r="NSZ129" s="195"/>
      <c r="NTA129" s="195"/>
      <c r="NTB129" s="195"/>
      <c r="NTC129" s="195"/>
      <c r="NTD129" s="195"/>
      <c r="NTE129" s="195"/>
      <c r="NTF129" s="195"/>
      <c r="NTG129" s="195"/>
      <c r="NTH129" s="195"/>
      <c r="NTI129" s="195"/>
      <c r="NTJ129" s="195"/>
      <c r="NTK129" s="195"/>
      <c r="NTL129" s="195"/>
      <c r="NTM129" s="195"/>
      <c r="NTN129" s="195"/>
      <c r="NTO129" s="195"/>
      <c r="NTP129" s="195"/>
      <c r="NTQ129" s="195"/>
      <c r="NTR129" s="195"/>
      <c r="NTS129" s="195"/>
      <c r="NTT129" s="195"/>
      <c r="NTU129" s="195"/>
      <c r="NTV129" s="195"/>
      <c r="NTW129" s="195"/>
      <c r="NTX129" s="195"/>
      <c r="NTY129" s="195"/>
      <c r="NTZ129" s="195"/>
      <c r="NUA129" s="195"/>
      <c r="NUB129" s="195"/>
      <c r="NUC129" s="195"/>
      <c r="NUD129" s="195"/>
      <c r="NUE129" s="195"/>
      <c r="NUF129" s="195"/>
      <c r="NUG129" s="195"/>
      <c r="NUH129" s="195"/>
      <c r="NUI129" s="195"/>
      <c r="NUJ129" s="195"/>
      <c r="NUK129" s="195"/>
      <c r="NUL129" s="195"/>
      <c r="NUM129" s="195"/>
      <c r="NUN129" s="195"/>
      <c r="NUO129" s="195"/>
      <c r="NUP129" s="195"/>
      <c r="NUQ129" s="195"/>
      <c r="NUR129" s="195"/>
      <c r="NUS129" s="195"/>
      <c r="NUT129" s="195"/>
      <c r="NUU129" s="195"/>
      <c r="NUV129" s="195"/>
      <c r="NUW129" s="195"/>
      <c r="NUX129" s="195"/>
      <c r="NUY129" s="195"/>
      <c r="NUZ129" s="195"/>
      <c r="NVA129" s="195"/>
      <c r="NVB129" s="195"/>
      <c r="NVC129" s="195"/>
      <c r="NVD129" s="195"/>
      <c r="NVE129" s="195"/>
      <c r="NVF129" s="195"/>
      <c r="NVG129" s="195"/>
      <c r="NVH129" s="195"/>
      <c r="NVI129" s="195"/>
      <c r="NVJ129" s="195"/>
      <c r="NVK129" s="195"/>
      <c r="NVL129" s="195"/>
      <c r="NVM129" s="195"/>
      <c r="NVN129" s="195"/>
      <c r="NVO129" s="195"/>
      <c r="NVP129" s="195"/>
      <c r="NVQ129" s="195"/>
      <c r="NVR129" s="195"/>
      <c r="NVS129" s="195"/>
      <c r="NVT129" s="195"/>
      <c r="NVU129" s="195"/>
      <c r="NVV129" s="195"/>
      <c r="NVW129" s="195"/>
      <c r="NVX129" s="195"/>
      <c r="NVY129" s="195"/>
      <c r="NVZ129" s="195"/>
      <c r="NWA129" s="195"/>
      <c r="NWB129" s="195"/>
      <c r="NWC129" s="195"/>
      <c r="NWD129" s="195"/>
      <c r="NWE129" s="195"/>
      <c r="NWF129" s="195"/>
      <c r="NWG129" s="195"/>
      <c r="NWH129" s="195"/>
      <c r="NWI129" s="195"/>
      <c r="NWJ129" s="195"/>
      <c r="NWK129" s="195"/>
      <c r="NWL129" s="195"/>
      <c r="NWM129" s="195"/>
      <c r="NWN129" s="195"/>
      <c r="NWO129" s="195"/>
      <c r="NWP129" s="195"/>
      <c r="NWQ129" s="195"/>
      <c r="NWR129" s="195"/>
      <c r="NWS129" s="195"/>
      <c r="NWT129" s="195"/>
      <c r="NWU129" s="195"/>
      <c r="NWV129" s="195"/>
      <c r="NWW129" s="195"/>
      <c r="NWX129" s="195"/>
      <c r="NWY129" s="195"/>
      <c r="NWZ129" s="195"/>
      <c r="NXA129" s="195"/>
      <c r="NXB129" s="195"/>
      <c r="NXC129" s="195"/>
      <c r="NXD129" s="195"/>
      <c r="NXE129" s="195"/>
      <c r="NXF129" s="195"/>
      <c r="NXG129" s="195"/>
      <c r="NXH129" s="195"/>
      <c r="NXI129" s="195"/>
      <c r="NXJ129" s="195"/>
      <c r="NXK129" s="195"/>
      <c r="NXL129" s="195"/>
      <c r="NXM129" s="195"/>
      <c r="NXN129" s="195"/>
      <c r="NXO129" s="195"/>
      <c r="NXP129" s="195"/>
      <c r="NXQ129" s="195"/>
      <c r="NXR129" s="195"/>
      <c r="NXS129" s="195"/>
      <c r="NXT129" s="195"/>
      <c r="NXU129" s="195"/>
      <c r="NXV129" s="195"/>
      <c r="NXW129" s="195"/>
      <c r="NXX129" s="195"/>
      <c r="NXY129" s="195"/>
      <c r="NXZ129" s="195"/>
      <c r="NYA129" s="195"/>
      <c r="NYB129" s="195"/>
      <c r="NYC129" s="195"/>
      <c r="NYD129" s="195"/>
      <c r="NYE129" s="195"/>
      <c r="NYF129" s="195"/>
      <c r="NYG129" s="195"/>
      <c r="NYH129" s="195"/>
      <c r="NYI129" s="195"/>
      <c r="NYJ129" s="195"/>
      <c r="NYK129" s="195"/>
      <c r="NYL129" s="195"/>
      <c r="NYM129" s="195"/>
      <c r="NYN129" s="195"/>
      <c r="NYO129" s="195"/>
      <c r="NYP129" s="195"/>
      <c r="NYQ129" s="195"/>
      <c r="NYR129" s="195"/>
      <c r="NYS129" s="195"/>
      <c r="NYT129" s="195"/>
      <c r="NYU129" s="195"/>
      <c r="NYV129" s="195"/>
      <c r="NYW129" s="195"/>
      <c r="NYX129" s="195"/>
      <c r="NYY129" s="195"/>
      <c r="NYZ129" s="195"/>
      <c r="NZA129" s="195"/>
      <c r="NZB129" s="195"/>
      <c r="NZC129" s="195"/>
      <c r="NZD129" s="195"/>
      <c r="NZE129" s="195"/>
      <c r="NZF129" s="195"/>
      <c r="NZG129" s="195"/>
      <c r="NZH129" s="195"/>
      <c r="NZI129" s="195"/>
      <c r="NZJ129" s="195"/>
      <c r="NZK129" s="195"/>
      <c r="NZL129" s="195"/>
      <c r="NZM129" s="195"/>
      <c r="NZN129" s="195"/>
      <c r="NZO129" s="195"/>
      <c r="NZP129" s="195"/>
      <c r="NZQ129" s="195"/>
      <c r="NZR129" s="195"/>
      <c r="NZS129" s="195"/>
      <c r="NZT129" s="195"/>
      <c r="NZU129" s="195"/>
      <c r="NZV129" s="195"/>
      <c r="NZW129" s="195"/>
      <c r="NZX129" s="195"/>
      <c r="NZY129" s="195"/>
      <c r="NZZ129" s="195"/>
      <c r="OAA129" s="195"/>
      <c r="OAB129" s="195"/>
      <c r="OAC129" s="195"/>
      <c r="OAD129" s="195"/>
      <c r="OAE129" s="195"/>
      <c r="OAF129" s="195"/>
      <c r="OAG129" s="195"/>
      <c r="OAH129" s="195"/>
      <c r="OAI129" s="195"/>
      <c r="OAJ129" s="195"/>
      <c r="OAK129" s="195"/>
      <c r="OAL129" s="195"/>
      <c r="OAM129" s="195"/>
      <c r="OAN129" s="195"/>
      <c r="OAO129" s="195"/>
      <c r="OAP129" s="195"/>
      <c r="OAQ129" s="195"/>
      <c r="OAR129" s="195"/>
      <c r="OAS129" s="195"/>
      <c r="OAT129" s="195"/>
      <c r="OAU129" s="195"/>
      <c r="OAV129" s="195"/>
      <c r="OAW129" s="195"/>
      <c r="OAX129" s="195"/>
      <c r="OAY129" s="195"/>
      <c r="OAZ129" s="195"/>
      <c r="OBA129" s="195"/>
      <c r="OBB129" s="195"/>
      <c r="OBC129" s="195"/>
      <c r="OBD129" s="195"/>
      <c r="OBE129" s="195"/>
      <c r="OBF129" s="195"/>
      <c r="OBG129" s="195"/>
      <c r="OBH129" s="195"/>
      <c r="OBI129" s="195"/>
      <c r="OBJ129" s="195"/>
      <c r="OBK129" s="195"/>
      <c r="OBL129" s="195"/>
      <c r="OBM129" s="195"/>
      <c r="OBN129" s="195"/>
      <c r="OBO129" s="195"/>
      <c r="OBP129" s="195"/>
      <c r="OBQ129" s="195"/>
      <c r="OBR129" s="195"/>
      <c r="OBS129" s="195"/>
      <c r="OBT129" s="195"/>
      <c r="OBU129" s="195"/>
      <c r="OBV129" s="195"/>
      <c r="OBW129" s="195"/>
      <c r="OBX129" s="195"/>
      <c r="OBY129" s="195"/>
      <c r="OBZ129" s="195"/>
      <c r="OCA129" s="195"/>
      <c r="OCB129" s="195"/>
      <c r="OCC129" s="195"/>
      <c r="OCD129" s="195"/>
      <c r="OCE129" s="195"/>
      <c r="OCF129" s="195"/>
      <c r="OCG129" s="195"/>
      <c r="OCH129" s="195"/>
      <c r="OCI129" s="195"/>
      <c r="OCJ129" s="195"/>
      <c r="OCK129" s="195"/>
      <c r="OCL129" s="195"/>
      <c r="OCM129" s="195"/>
      <c r="OCN129" s="195"/>
      <c r="OCO129" s="195"/>
      <c r="OCP129" s="195"/>
      <c r="OCQ129" s="195"/>
      <c r="OCR129" s="195"/>
      <c r="OCS129" s="195"/>
      <c r="OCT129" s="195"/>
      <c r="OCU129" s="195"/>
      <c r="OCV129" s="195"/>
      <c r="OCW129" s="195"/>
      <c r="OCX129" s="195"/>
      <c r="OCY129" s="195"/>
      <c r="OCZ129" s="195"/>
      <c r="ODA129" s="195"/>
      <c r="ODB129" s="195"/>
      <c r="ODC129" s="195"/>
      <c r="ODD129" s="195"/>
      <c r="ODE129" s="195"/>
      <c r="ODF129" s="195"/>
      <c r="ODG129" s="195"/>
      <c r="ODH129" s="195"/>
      <c r="ODI129" s="195"/>
      <c r="ODJ129" s="195"/>
      <c r="ODK129" s="195"/>
      <c r="ODL129" s="195"/>
      <c r="ODM129" s="195"/>
      <c r="ODN129" s="195"/>
      <c r="ODO129" s="195"/>
      <c r="ODP129" s="195"/>
      <c r="ODQ129" s="195"/>
      <c r="ODR129" s="195"/>
      <c r="ODS129" s="195"/>
      <c r="ODT129" s="195"/>
      <c r="ODU129" s="195"/>
      <c r="ODV129" s="195"/>
      <c r="ODW129" s="195"/>
      <c r="ODX129" s="195"/>
      <c r="ODY129" s="195"/>
      <c r="ODZ129" s="195"/>
      <c r="OEA129" s="195"/>
      <c r="OEB129" s="195"/>
      <c r="OEC129" s="195"/>
      <c r="OED129" s="195"/>
      <c r="OEE129" s="195"/>
      <c r="OEF129" s="195"/>
      <c r="OEG129" s="195"/>
      <c r="OEH129" s="195"/>
      <c r="OEI129" s="195"/>
      <c r="OEJ129" s="195"/>
      <c r="OEK129" s="195"/>
      <c r="OEL129" s="195"/>
      <c r="OEM129" s="195"/>
      <c r="OEN129" s="195"/>
      <c r="OEO129" s="195"/>
      <c r="OEP129" s="195"/>
      <c r="OEQ129" s="195"/>
      <c r="OER129" s="195"/>
      <c r="OES129" s="195"/>
      <c r="OET129" s="195"/>
      <c r="OEU129" s="195"/>
      <c r="OEV129" s="195"/>
      <c r="OEW129" s="195"/>
      <c r="OEX129" s="195"/>
      <c r="OEY129" s="195"/>
      <c r="OEZ129" s="195"/>
      <c r="OFA129" s="195"/>
      <c r="OFB129" s="195"/>
      <c r="OFC129" s="195"/>
      <c r="OFD129" s="195"/>
      <c r="OFE129" s="195"/>
      <c r="OFF129" s="195"/>
      <c r="OFG129" s="195"/>
      <c r="OFH129" s="195"/>
      <c r="OFI129" s="195"/>
      <c r="OFJ129" s="195"/>
      <c r="OFK129" s="195"/>
      <c r="OFL129" s="195"/>
      <c r="OFM129" s="195"/>
      <c r="OFN129" s="195"/>
      <c r="OFO129" s="195"/>
      <c r="OFP129" s="195"/>
      <c r="OFQ129" s="195"/>
      <c r="OFR129" s="195"/>
      <c r="OFS129" s="195"/>
      <c r="OFT129" s="195"/>
      <c r="OFU129" s="195"/>
      <c r="OFV129" s="195"/>
      <c r="OFW129" s="195"/>
      <c r="OFX129" s="195"/>
      <c r="OFY129" s="195"/>
      <c r="OFZ129" s="195"/>
      <c r="OGA129" s="195"/>
      <c r="OGB129" s="195"/>
      <c r="OGC129" s="195"/>
      <c r="OGD129" s="195"/>
      <c r="OGE129" s="195"/>
      <c r="OGF129" s="195"/>
      <c r="OGG129" s="195"/>
      <c r="OGH129" s="195"/>
      <c r="OGI129" s="195"/>
      <c r="OGJ129" s="195"/>
      <c r="OGK129" s="195"/>
      <c r="OGL129" s="195"/>
      <c r="OGM129" s="195"/>
      <c r="OGN129" s="195"/>
      <c r="OGO129" s="195"/>
      <c r="OGP129" s="195"/>
      <c r="OGQ129" s="195"/>
      <c r="OGR129" s="195"/>
      <c r="OGS129" s="195"/>
      <c r="OGT129" s="195"/>
      <c r="OGU129" s="195"/>
      <c r="OGV129" s="195"/>
      <c r="OGW129" s="195"/>
      <c r="OGX129" s="195"/>
      <c r="OGY129" s="195"/>
      <c r="OGZ129" s="195"/>
      <c r="OHA129" s="195"/>
      <c r="OHB129" s="195"/>
      <c r="OHC129" s="195"/>
      <c r="OHD129" s="195"/>
      <c r="OHE129" s="195"/>
      <c r="OHF129" s="195"/>
      <c r="OHG129" s="195"/>
      <c r="OHH129" s="195"/>
      <c r="OHI129" s="195"/>
      <c r="OHJ129" s="195"/>
      <c r="OHK129" s="195"/>
      <c r="OHL129" s="195"/>
      <c r="OHM129" s="195"/>
      <c r="OHN129" s="195"/>
      <c r="OHO129" s="195"/>
      <c r="OHP129" s="195"/>
      <c r="OHQ129" s="195"/>
      <c r="OHR129" s="195"/>
      <c r="OHS129" s="195"/>
      <c r="OHT129" s="195"/>
      <c r="OHU129" s="195"/>
      <c r="OHV129" s="195"/>
      <c r="OHW129" s="195"/>
      <c r="OHX129" s="195"/>
      <c r="OHY129" s="195"/>
      <c r="OHZ129" s="195"/>
      <c r="OIA129" s="195"/>
      <c r="OIB129" s="195"/>
      <c r="OIC129" s="195"/>
      <c r="OID129" s="195"/>
      <c r="OIE129" s="195"/>
      <c r="OIF129" s="195"/>
      <c r="OIG129" s="195"/>
      <c r="OIH129" s="195"/>
      <c r="OII129" s="195"/>
      <c r="OIJ129" s="195"/>
      <c r="OIK129" s="195"/>
      <c r="OIL129" s="195"/>
      <c r="OIM129" s="195"/>
      <c r="OIN129" s="195"/>
      <c r="OIO129" s="195"/>
      <c r="OIP129" s="195"/>
      <c r="OIQ129" s="195"/>
      <c r="OIR129" s="195"/>
      <c r="OIS129" s="195"/>
      <c r="OIT129" s="195"/>
      <c r="OIU129" s="195"/>
      <c r="OIV129" s="195"/>
      <c r="OIW129" s="195"/>
      <c r="OIX129" s="195"/>
      <c r="OIY129" s="195"/>
      <c r="OIZ129" s="195"/>
      <c r="OJA129" s="195"/>
      <c r="OJB129" s="195"/>
      <c r="OJC129" s="195"/>
      <c r="OJD129" s="195"/>
      <c r="OJE129" s="195"/>
      <c r="OJF129" s="195"/>
      <c r="OJG129" s="195"/>
      <c r="OJH129" s="195"/>
      <c r="OJI129" s="195"/>
      <c r="OJJ129" s="195"/>
      <c r="OJK129" s="195"/>
      <c r="OJL129" s="195"/>
      <c r="OJM129" s="195"/>
      <c r="OJN129" s="195"/>
      <c r="OJO129" s="195"/>
      <c r="OJP129" s="195"/>
      <c r="OJQ129" s="195"/>
      <c r="OJR129" s="195"/>
      <c r="OJS129" s="195"/>
      <c r="OJT129" s="195"/>
      <c r="OJU129" s="195"/>
      <c r="OJV129" s="195"/>
      <c r="OJW129" s="195"/>
      <c r="OJX129" s="195"/>
      <c r="OJY129" s="195"/>
      <c r="OJZ129" s="195"/>
      <c r="OKA129" s="195"/>
      <c r="OKB129" s="195"/>
      <c r="OKC129" s="195"/>
      <c r="OKD129" s="195"/>
      <c r="OKE129" s="195"/>
      <c r="OKF129" s="195"/>
      <c r="OKG129" s="195"/>
      <c r="OKH129" s="195"/>
      <c r="OKI129" s="195"/>
      <c r="OKJ129" s="195"/>
      <c r="OKK129" s="195"/>
      <c r="OKL129" s="195"/>
      <c r="OKM129" s="195"/>
      <c r="OKN129" s="195"/>
      <c r="OKO129" s="195"/>
      <c r="OKP129" s="195"/>
      <c r="OKQ129" s="195"/>
      <c r="OKR129" s="195"/>
      <c r="OKS129" s="195"/>
      <c r="OKT129" s="195"/>
      <c r="OKU129" s="195"/>
      <c r="OKV129" s="195"/>
      <c r="OKW129" s="195"/>
      <c r="OKX129" s="195"/>
      <c r="OKY129" s="195"/>
      <c r="OKZ129" s="195"/>
      <c r="OLA129" s="195"/>
      <c r="OLB129" s="195"/>
      <c r="OLC129" s="195"/>
      <c r="OLD129" s="195"/>
      <c r="OLE129" s="195"/>
      <c r="OLF129" s="195"/>
      <c r="OLG129" s="195"/>
      <c r="OLH129" s="195"/>
      <c r="OLI129" s="195"/>
      <c r="OLJ129" s="195"/>
      <c r="OLK129" s="195"/>
      <c r="OLL129" s="195"/>
      <c r="OLM129" s="195"/>
      <c r="OLN129" s="195"/>
      <c r="OLO129" s="195"/>
      <c r="OLP129" s="195"/>
      <c r="OLQ129" s="195"/>
      <c r="OLR129" s="195"/>
      <c r="OLS129" s="195"/>
      <c r="OLT129" s="195"/>
      <c r="OLU129" s="195"/>
      <c r="OLV129" s="195"/>
      <c r="OLW129" s="195"/>
      <c r="OLX129" s="195"/>
      <c r="OLY129" s="195"/>
      <c r="OLZ129" s="195"/>
      <c r="OMA129" s="195"/>
      <c r="OMB129" s="195"/>
      <c r="OMC129" s="195"/>
      <c r="OMD129" s="195"/>
      <c r="OME129" s="195"/>
      <c r="OMF129" s="195"/>
      <c r="OMG129" s="195"/>
      <c r="OMH129" s="195"/>
      <c r="OMI129" s="195"/>
      <c r="OMJ129" s="195"/>
      <c r="OMK129" s="195"/>
      <c r="OML129" s="195"/>
      <c r="OMM129" s="195"/>
      <c r="OMN129" s="195"/>
      <c r="OMO129" s="195"/>
      <c r="OMP129" s="195"/>
      <c r="OMQ129" s="195"/>
      <c r="OMR129" s="195"/>
      <c r="OMS129" s="195"/>
      <c r="OMT129" s="195"/>
      <c r="OMU129" s="195"/>
      <c r="OMV129" s="195"/>
      <c r="OMW129" s="195"/>
      <c r="OMX129" s="195"/>
      <c r="OMY129" s="195"/>
      <c r="OMZ129" s="195"/>
      <c r="ONA129" s="195"/>
      <c r="ONB129" s="195"/>
      <c r="ONC129" s="195"/>
      <c r="OND129" s="195"/>
      <c r="ONE129" s="195"/>
      <c r="ONF129" s="195"/>
      <c r="ONG129" s="195"/>
      <c r="ONH129" s="195"/>
      <c r="ONI129" s="195"/>
      <c r="ONJ129" s="195"/>
      <c r="ONK129" s="195"/>
      <c r="ONL129" s="195"/>
      <c r="ONM129" s="195"/>
      <c r="ONN129" s="195"/>
      <c r="ONO129" s="195"/>
      <c r="ONP129" s="195"/>
      <c r="ONQ129" s="195"/>
      <c r="ONR129" s="195"/>
      <c r="ONS129" s="195"/>
      <c r="ONT129" s="195"/>
      <c r="ONU129" s="195"/>
      <c r="ONV129" s="195"/>
      <c r="ONW129" s="195"/>
      <c r="ONX129" s="195"/>
      <c r="ONY129" s="195"/>
      <c r="ONZ129" s="195"/>
      <c r="OOA129" s="195"/>
      <c r="OOB129" s="195"/>
      <c r="OOC129" s="195"/>
      <c r="OOD129" s="195"/>
      <c r="OOE129" s="195"/>
      <c r="OOF129" s="195"/>
      <c r="OOG129" s="195"/>
      <c r="OOH129" s="195"/>
      <c r="OOI129" s="195"/>
      <c r="OOJ129" s="195"/>
      <c r="OOK129" s="195"/>
      <c r="OOL129" s="195"/>
      <c r="OOM129" s="195"/>
      <c r="OON129" s="195"/>
      <c r="OOO129" s="195"/>
      <c r="OOP129" s="195"/>
      <c r="OOQ129" s="195"/>
      <c r="OOR129" s="195"/>
      <c r="OOS129" s="195"/>
      <c r="OOT129" s="195"/>
      <c r="OOU129" s="195"/>
      <c r="OOV129" s="195"/>
      <c r="OOW129" s="195"/>
      <c r="OOX129" s="195"/>
      <c r="OOY129" s="195"/>
      <c r="OOZ129" s="195"/>
      <c r="OPA129" s="195"/>
      <c r="OPB129" s="195"/>
      <c r="OPC129" s="195"/>
      <c r="OPD129" s="195"/>
      <c r="OPE129" s="195"/>
      <c r="OPF129" s="195"/>
      <c r="OPG129" s="195"/>
      <c r="OPH129" s="195"/>
      <c r="OPI129" s="195"/>
      <c r="OPJ129" s="195"/>
      <c r="OPK129" s="195"/>
      <c r="OPL129" s="195"/>
      <c r="OPM129" s="195"/>
      <c r="OPN129" s="195"/>
      <c r="OPO129" s="195"/>
      <c r="OPP129" s="195"/>
      <c r="OPQ129" s="195"/>
      <c r="OPR129" s="195"/>
      <c r="OPS129" s="195"/>
      <c r="OPT129" s="195"/>
      <c r="OPU129" s="195"/>
      <c r="OPV129" s="195"/>
      <c r="OPW129" s="195"/>
      <c r="OPX129" s="195"/>
      <c r="OPY129" s="195"/>
      <c r="OPZ129" s="195"/>
      <c r="OQA129" s="195"/>
      <c r="OQB129" s="195"/>
      <c r="OQC129" s="195"/>
      <c r="OQD129" s="195"/>
      <c r="OQE129" s="195"/>
      <c r="OQF129" s="195"/>
      <c r="OQG129" s="195"/>
      <c r="OQH129" s="195"/>
      <c r="OQI129" s="195"/>
      <c r="OQJ129" s="195"/>
      <c r="OQK129" s="195"/>
      <c r="OQL129" s="195"/>
      <c r="OQM129" s="195"/>
      <c r="OQN129" s="195"/>
      <c r="OQO129" s="195"/>
      <c r="OQP129" s="195"/>
      <c r="OQQ129" s="195"/>
      <c r="OQR129" s="195"/>
      <c r="OQS129" s="195"/>
      <c r="OQT129" s="195"/>
      <c r="OQU129" s="195"/>
      <c r="OQV129" s="195"/>
      <c r="OQW129" s="195"/>
      <c r="OQX129" s="195"/>
      <c r="OQY129" s="195"/>
      <c r="OQZ129" s="195"/>
      <c r="ORA129" s="195"/>
      <c r="ORB129" s="195"/>
      <c r="ORC129" s="195"/>
      <c r="ORD129" s="195"/>
      <c r="ORE129" s="195"/>
      <c r="ORF129" s="195"/>
      <c r="ORG129" s="195"/>
      <c r="ORH129" s="195"/>
      <c r="ORI129" s="195"/>
      <c r="ORJ129" s="195"/>
      <c r="ORK129" s="195"/>
      <c r="ORL129" s="195"/>
      <c r="ORM129" s="195"/>
      <c r="ORN129" s="195"/>
      <c r="ORO129" s="195"/>
      <c r="ORP129" s="195"/>
      <c r="ORQ129" s="195"/>
      <c r="ORR129" s="195"/>
      <c r="ORS129" s="195"/>
      <c r="ORT129" s="195"/>
      <c r="ORU129" s="195"/>
      <c r="ORV129" s="195"/>
      <c r="ORW129" s="195"/>
      <c r="ORX129" s="195"/>
      <c r="ORY129" s="195"/>
      <c r="ORZ129" s="195"/>
      <c r="OSA129" s="195"/>
      <c r="OSB129" s="195"/>
      <c r="OSC129" s="195"/>
      <c r="OSD129" s="195"/>
      <c r="OSE129" s="195"/>
      <c r="OSF129" s="195"/>
      <c r="OSG129" s="195"/>
      <c r="OSH129" s="195"/>
      <c r="OSI129" s="195"/>
      <c r="OSJ129" s="195"/>
      <c r="OSK129" s="195"/>
      <c r="OSL129" s="195"/>
      <c r="OSM129" s="195"/>
      <c r="OSN129" s="195"/>
      <c r="OSO129" s="195"/>
      <c r="OSP129" s="195"/>
      <c r="OSQ129" s="195"/>
      <c r="OSR129" s="195"/>
      <c r="OSS129" s="195"/>
      <c r="OST129" s="195"/>
      <c r="OSU129" s="195"/>
      <c r="OSV129" s="195"/>
      <c r="OSW129" s="195"/>
      <c r="OSX129" s="195"/>
      <c r="OSY129" s="195"/>
      <c r="OSZ129" s="195"/>
      <c r="OTA129" s="195"/>
      <c r="OTB129" s="195"/>
      <c r="OTC129" s="195"/>
      <c r="OTD129" s="195"/>
      <c r="OTE129" s="195"/>
      <c r="OTF129" s="195"/>
      <c r="OTG129" s="195"/>
      <c r="OTH129" s="195"/>
      <c r="OTI129" s="195"/>
      <c r="OTJ129" s="195"/>
      <c r="OTK129" s="195"/>
      <c r="OTL129" s="195"/>
      <c r="OTM129" s="195"/>
      <c r="OTN129" s="195"/>
      <c r="OTO129" s="195"/>
      <c r="OTP129" s="195"/>
      <c r="OTQ129" s="195"/>
      <c r="OTR129" s="195"/>
      <c r="OTS129" s="195"/>
      <c r="OTT129" s="195"/>
      <c r="OTU129" s="195"/>
      <c r="OTV129" s="195"/>
      <c r="OTW129" s="195"/>
      <c r="OTX129" s="195"/>
      <c r="OTY129" s="195"/>
      <c r="OTZ129" s="195"/>
      <c r="OUA129" s="195"/>
      <c r="OUB129" s="195"/>
      <c r="OUC129" s="195"/>
      <c r="OUD129" s="195"/>
      <c r="OUE129" s="195"/>
      <c r="OUF129" s="195"/>
      <c r="OUG129" s="195"/>
      <c r="OUH129" s="195"/>
      <c r="OUI129" s="195"/>
      <c r="OUJ129" s="195"/>
      <c r="OUK129" s="195"/>
      <c r="OUL129" s="195"/>
      <c r="OUM129" s="195"/>
      <c r="OUN129" s="195"/>
      <c r="OUO129" s="195"/>
      <c r="OUP129" s="195"/>
      <c r="OUQ129" s="195"/>
      <c r="OUR129" s="195"/>
      <c r="OUS129" s="195"/>
      <c r="OUT129" s="195"/>
      <c r="OUU129" s="195"/>
      <c r="OUV129" s="195"/>
      <c r="OUW129" s="195"/>
      <c r="OUX129" s="195"/>
      <c r="OUY129" s="195"/>
      <c r="OUZ129" s="195"/>
      <c r="OVA129" s="195"/>
      <c r="OVB129" s="195"/>
      <c r="OVC129" s="195"/>
      <c r="OVD129" s="195"/>
      <c r="OVE129" s="195"/>
      <c r="OVF129" s="195"/>
      <c r="OVG129" s="195"/>
      <c r="OVH129" s="195"/>
      <c r="OVI129" s="195"/>
      <c r="OVJ129" s="195"/>
      <c r="OVK129" s="195"/>
      <c r="OVL129" s="195"/>
      <c r="OVM129" s="195"/>
      <c r="OVN129" s="195"/>
      <c r="OVO129" s="195"/>
      <c r="OVP129" s="195"/>
      <c r="OVQ129" s="195"/>
      <c r="OVR129" s="195"/>
      <c r="OVS129" s="195"/>
      <c r="OVT129" s="195"/>
      <c r="OVU129" s="195"/>
      <c r="OVV129" s="195"/>
      <c r="OVW129" s="195"/>
      <c r="OVX129" s="195"/>
      <c r="OVY129" s="195"/>
      <c r="OVZ129" s="195"/>
      <c r="OWA129" s="195"/>
      <c r="OWB129" s="195"/>
      <c r="OWC129" s="195"/>
      <c r="OWD129" s="195"/>
      <c r="OWE129" s="195"/>
      <c r="OWF129" s="195"/>
      <c r="OWG129" s="195"/>
      <c r="OWH129" s="195"/>
      <c r="OWI129" s="195"/>
      <c r="OWJ129" s="195"/>
      <c r="OWK129" s="195"/>
      <c r="OWL129" s="195"/>
      <c r="OWM129" s="195"/>
      <c r="OWN129" s="195"/>
      <c r="OWO129" s="195"/>
      <c r="OWP129" s="195"/>
      <c r="OWQ129" s="195"/>
      <c r="OWR129" s="195"/>
      <c r="OWS129" s="195"/>
      <c r="OWT129" s="195"/>
      <c r="OWU129" s="195"/>
      <c r="OWV129" s="195"/>
      <c r="OWW129" s="195"/>
      <c r="OWX129" s="195"/>
      <c r="OWY129" s="195"/>
      <c r="OWZ129" s="195"/>
      <c r="OXA129" s="195"/>
      <c r="OXB129" s="195"/>
      <c r="OXC129" s="195"/>
      <c r="OXD129" s="195"/>
      <c r="OXE129" s="195"/>
      <c r="OXF129" s="195"/>
      <c r="OXG129" s="195"/>
      <c r="OXH129" s="195"/>
      <c r="OXI129" s="195"/>
      <c r="OXJ129" s="195"/>
      <c r="OXK129" s="195"/>
      <c r="OXL129" s="195"/>
      <c r="OXM129" s="195"/>
      <c r="OXN129" s="195"/>
      <c r="OXO129" s="195"/>
      <c r="OXP129" s="195"/>
      <c r="OXQ129" s="195"/>
      <c r="OXR129" s="195"/>
      <c r="OXS129" s="195"/>
      <c r="OXT129" s="195"/>
      <c r="OXU129" s="195"/>
      <c r="OXV129" s="195"/>
      <c r="OXW129" s="195"/>
      <c r="OXX129" s="195"/>
      <c r="OXY129" s="195"/>
      <c r="OXZ129" s="195"/>
      <c r="OYA129" s="195"/>
      <c r="OYB129" s="195"/>
      <c r="OYC129" s="195"/>
      <c r="OYD129" s="195"/>
      <c r="OYE129" s="195"/>
      <c r="OYF129" s="195"/>
      <c r="OYG129" s="195"/>
      <c r="OYH129" s="195"/>
      <c r="OYI129" s="195"/>
      <c r="OYJ129" s="195"/>
      <c r="OYK129" s="195"/>
      <c r="OYL129" s="195"/>
      <c r="OYM129" s="195"/>
      <c r="OYN129" s="195"/>
      <c r="OYO129" s="195"/>
      <c r="OYP129" s="195"/>
      <c r="OYQ129" s="195"/>
      <c r="OYR129" s="195"/>
      <c r="OYS129" s="195"/>
      <c r="OYT129" s="195"/>
      <c r="OYU129" s="195"/>
      <c r="OYV129" s="195"/>
      <c r="OYW129" s="195"/>
      <c r="OYX129" s="195"/>
      <c r="OYY129" s="195"/>
      <c r="OYZ129" s="195"/>
      <c r="OZA129" s="195"/>
      <c r="OZB129" s="195"/>
      <c r="OZC129" s="195"/>
      <c r="OZD129" s="195"/>
      <c r="OZE129" s="195"/>
      <c r="OZF129" s="195"/>
      <c r="OZG129" s="195"/>
      <c r="OZH129" s="195"/>
      <c r="OZI129" s="195"/>
      <c r="OZJ129" s="195"/>
      <c r="OZK129" s="195"/>
      <c r="OZL129" s="195"/>
      <c r="OZM129" s="195"/>
      <c r="OZN129" s="195"/>
      <c r="OZO129" s="195"/>
      <c r="OZP129" s="195"/>
      <c r="OZQ129" s="195"/>
      <c r="OZR129" s="195"/>
      <c r="OZS129" s="195"/>
      <c r="OZT129" s="195"/>
      <c r="OZU129" s="195"/>
      <c r="OZV129" s="195"/>
      <c r="OZW129" s="195"/>
      <c r="OZX129" s="195"/>
      <c r="OZY129" s="195"/>
      <c r="OZZ129" s="195"/>
      <c r="PAA129" s="195"/>
      <c r="PAB129" s="195"/>
      <c r="PAC129" s="195"/>
      <c r="PAD129" s="195"/>
      <c r="PAE129" s="195"/>
      <c r="PAF129" s="195"/>
      <c r="PAG129" s="195"/>
      <c r="PAH129" s="195"/>
      <c r="PAI129" s="195"/>
      <c r="PAJ129" s="195"/>
      <c r="PAK129" s="195"/>
      <c r="PAL129" s="195"/>
      <c r="PAM129" s="195"/>
      <c r="PAN129" s="195"/>
      <c r="PAO129" s="195"/>
      <c r="PAP129" s="195"/>
      <c r="PAQ129" s="195"/>
      <c r="PAR129" s="195"/>
      <c r="PAS129" s="195"/>
      <c r="PAT129" s="195"/>
      <c r="PAU129" s="195"/>
      <c r="PAV129" s="195"/>
      <c r="PAW129" s="195"/>
      <c r="PAX129" s="195"/>
      <c r="PAY129" s="195"/>
      <c r="PAZ129" s="195"/>
      <c r="PBA129" s="195"/>
      <c r="PBB129" s="195"/>
      <c r="PBC129" s="195"/>
      <c r="PBD129" s="195"/>
      <c r="PBE129" s="195"/>
      <c r="PBF129" s="195"/>
      <c r="PBG129" s="195"/>
      <c r="PBH129" s="195"/>
      <c r="PBI129" s="195"/>
      <c r="PBJ129" s="195"/>
      <c r="PBK129" s="195"/>
      <c r="PBL129" s="195"/>
      <c r="PBM129" s="195"/>
      <c r="PBN129" s="195"/>
      <c r="PBO129" s="195"/>
      <c r="PBP129" s="195"/>
      <c r="PBQ129" s="195"/>
      <c r="PBR129" s="195"/>
      <c r="PBS129" s="195"/>
      <c r="PBT129" s="195"/>
      <c r="PBU129" s="195"/>
      <c r="PBV129" s="195"/>
      <c r="PBW129" s="195"/>
      <c r="PBX129" s="195"/>
      <c r="PBY129" s="195"/>
      <c r="PBZ129" s="195"/>
      <c r="PCA129" s="195"/>
      <c r="PCB129" s="195"/>
      <c r="PCC129" s="195"/>
      <c r="PCD129" s="195"/>
      <c r="PCE129" s="195"/>
      <c r="PCF129" s="195"/>
      <c r="PCG129" s="195"/>
      <c r="PCH129" s="195"/>
      <c r="PCI129" s="195"/>
      <c r="PCJ129" s="195"/>
      <c r="PCK129" s="195"/>
      <c r="PCL129" s="195"/>
      <c r="PCM129" s="195"/>
      <c r="PCN129" s="195"/>
      <c r="PCO129" s="195"/>
      <c r="PCP129" s="195"/>
      <c r="PCQ129" s="195"/>
      <c r="PCR129" s="195"/>
      <c r="PCS129" s="195"/>
      <c r="PCT129" s="195"/>
      <c r="PCU129" s="195"/>
      <c r="PCV129" s="195"/>
      <c r="PCW129" s="195"/>
      <c r="PCX129" s="195"/>
      <c r="PCY129" s="195"/>
      <c r="PCZ129" s="195"/>
      <c r="PDA129" s="195"/>
      <c r="PDB129" s="195"/>
      <c r="PDC129" s="195"/>
      <c r="PDD129" s="195"/>
      <c r="PDE129" s="195"/>
      <c r="PDF129" s="195"/>
      <c r="PDG129" s="195"/>
      <c r="PDH129" s="195"/>
      <c r="PDI129" s="195"/>
      <c r="PDJ129" s="195"/>
      <c r="PDK129" s="195"/>
      <c r="PDL129" s="195"/>
      <c r="PDM129" s="195"/>
      <c r="PDN129" s="195"/>
      <c r="PDO129" s="195"/>
      <c r="PDP129" s="195"/>
      <c r="PDQ129" s="195"/>
      <c r="PDR129" s="195"/>
      <c r="PDS129" s="195"/>
      <c r="PDT129" s="195"/>
      <c r="PDU129" s="195"/>
      <c r="PDV129" s="195"/>
      <c r="PDW129" s="195"/>
      <c r="PDX129" s="195"/>
      <c r="PDY129" s="195"/>
      <c r="PDZ129" s="195"/>
      <c r="PEA129" s="195"/>
      <c r="PEB129" s="195"/>
      <c r="PEC129" s="195"/>
      <c r="PED129" s="195"/>
      <c r="PEE129" s="195"/>
      <c r="PEF129" s="195"/>
      <c r="PEG129" s="195"/>
      <c r="PEH129" s="195"/>
      <c r="PEI129" s="195"/>
      <c r="PEJ129" s="195"/>
      <c r="PEK129" s="195"/>
      <c r="PEL129" s="195"/>
      <c r="PEM129" s="195"/>
      <c r="PEN129" s="195"/>
      <c r="PEO129" s="195"/>
      <c r="PEP129" s="195"/>
      <c r="PEQ129" s="195"/>
      <c r="PER129" s="195"/>
      <c r="PES129" s="195"/>
      <c r="PET129" s="195"/>
      <c r="PEU129" s="195"/>
      <c r="PEV129" s="195"/>
      <c r="PEW129" s="195"/>
      <c r="PEX129" s="195"/>
      <c r="PEY129" s="195"/>
      <c r="PEZ129" s="195"/>
      <c r="PFA129" s="195"/>
      <c r="PFB129" s="195"/>
      <c r="PFC129" s="195"/>
      <c r="PFD129" s="195"/>
      <c r="PFE129" s="195"/>
      <c r="PFF129" s="195"/>
      <c r="PFG129" s="195"/>
      <c r="PFH129" s="195"/>
      <c r="PFI129" s="195"/>
      <c r="PFJ129" s="195"/>
      <c r="PFK129" s="195"/>
      <c r="PFL129" s="195"/>
      <c r="PFM129" s="195"/>
      <c r="PFN129" s="195"/>
      <c r="PFO129" s="195"/>
      <c r="PFP129" s="195"/>
      <c r="PFQ129" s="195"/>
      <c r="PFR129" s="195"/>
      <c r="PFS129" s="195"/>
      <c r="PFT129" s="195"/>
      <c r="PFU129" s="195"/>
      <c r="PFV129" s="195"/>
      <c r="PFW129" s="195"/>
      <c r="PFX129" s="195"/>
      <c r="PFY129" s="195"/>
      <c r="PFZ129" s="195"/>
      <c r="PGA129" s="195"/>
      <c r="PGB129" s="195"/>
      <c r="PGC129" s="195"/>
      <c r="PGD129" s="195"/>
      <c r="PGE129" s="195"/>
      <c r="PGF129" s="195"/>
      <c r="PGG129" s="195"/>
      <c r="PGH129" s="195"/>
      <c r="PGI129" s="195"/>
      <c r="PGJ129" s="195"/>
      <c r="PGK129" s="195"/>
      <c r="PGL129" s="195"/>
      <c r="PGM129" s="195"/>
      <c r="PGN129" s="195"/>
      <c r="PGO129" s="195"/>
      <c r="PGP129" s="195"/>
      <c r="PGQ129" s="195"/>
      <c r="PGR129" s="195"/>
      <c r="PGS129" s="195"/>
      <c r="PGT129" s="195"/>
      <c r="PGU129" s="195"/>
      <c r="PGV129" s="195"/>
      <c r="PGW129" s="195"/>
      <c r="PGX129" s="195"/>
      <c r="PGY129" s="195"/>
      <c r="PGZ129" s="195"/>
      <c r="PHA129" s="195"/>
      <c r="PHB129" s="195"/>
      <c r="PHC129" s="195"/>
      <c r="PHD129" s="195"/>
      <c r="PHE129" s="195"/>
      <c r="PHF129" s="195"/>
      <c r="PHG129" s="195"/>
      <c r="PHH129" s="195"/>
      <c r="PHI129" s="195"/>
      <c r="PHJ129" s="195"/>
      <c r="PHK129" s="195"/>
      <c r="PHL129" s="195"/>
      <c r="PHM129" s="195"/>
      <c r="PHN129" s="195"/>
      <c r="PHO129" s="195"/>
      <c r="PHP129" s="195"/>
      <c r="PHQ129" s="195"/>
      <c r="PHR129" s="195"/>
      <c r="PHS129" s="195"/>
      <c r="PHT129" s="195"/>
      <c r="PHU129" s="195"/>
      <c r="PHV129" s="195"/>
      <c r="PHW129" s="195"/>
      <c r="PHX129" s="195"/>
      <c r="PHY129" s="195"/>
      <c r="PHZ129" s="195"/>
      <c r="PIA129" s="195"/>
      <c r="PIB129" s="195"/>
      <c r="PIC129" s="195"/>
      <c r="PID129" s="195"/>
      <c r="PIE129" s="195"/>
      <c r="PIF129" s="195"/>
      <c r="PIG129" s="195"/>
      <c r="PIH129" s="195"/>
      <c r="PII129" s="195"/>
      <c r="PIJ129" s="195"/>
      <c r="PIK129" s="195"/>
      <c r="PIL129" s="195"/>
      <c r="PIM129" s="195"/>
      <c r="PIN129" s="195"/>
      <c r="PIO129" s="195"/>
      <c r="PIP129" s="195"/>
      <c r="PIQ129" s="195"/>
      <c r="PIR129" s="195"/>
      <c r="PIS129" s="195"/>
      <c r="PIT129" s="195"/>
      <c r="PIU129" s="195"/>
      <c r="PIV129" s="195"/>
      <c r="PIW129" s="195"/>
      <c r="PIX129" s="195"/>
      <c r="PIY129" s="195"/>
      <c r="PIZ129" s="195"/>
      <c r="PJA129" s="195"/>
      <c r="PJB129" s="195"/>
      <c r="PJC129" s="195"/>
      <c r="PJD129" s="195"/>
      <c r="PJE129" s="195"/>
      <c r="PJF129" s="195"/>
      <c r="PJG129" s="195"/>
      <c r="PJH129" s="195"/>
      <c r="PJI129" s="195"/>
      <c r="PJJ129" s="195"/>
      <c r="PJK129" s="195"/>
      <c r="PJL129" s="195"/>
      <c r="PJM129" s="195"/>
      <c r="PJN129" s="195"/>
      <c r="PJO129" s="195"/>
      <c r="PJP129" s="195"/>
      <c r="PJQ129" s="195"/>
      <c r="PJR129" s="195"/>
      <c r="PJS129" s="195"/>
      <c r="PJT129" s="195"/>
      <c r="PJU129" s="195"/>
      <c r="PJV129" s="195"/>
      <c r="PJW129" s="195"/>
      <c r="PJX129" s="195"/>
      <c r="PJY129" s="195"/>
      <c r="PJZ129" s="195"/>
      <c r="PKA129" s="195"/>
      <c r="PKB129" s="195"/>
      <c r="PKC129" s="195"/>
      <c r="PKD129" s="195"/>
      <c r="PKE129" s="195"/>
      <c r="PKF129" s="195"/>
      <c r="PKG129" s="195"/>
      <c r="PKH129" s="195"/>
      <c r="PKI129" s="195"/>
      <c r="PKJ129" s="195"/>
      <c r="PKK129" s="195"/>
      <c r="PKL129" s="195"/>
      <c r="PKM129" s="195"/>
      <c r="PKN129" s="195"/>
      <c r="PKO129" s="195"/>
      <c r="PKP129" s="195"/>
      <c r="PKQ129" s="195"/>
      <c r="PKR129" s="195"/>
      <c r="PKS129" s="195"/>
      <c r="PKT129" s="195"/>
      <c r="PKU129" s="195"/>
      <c r="PKV129" s="195"/>
      <c r="PKW129" s="195"/>
      <c r="PKX129" s="195"/>
      <c r="PKY129" s="195"/>
      <c r="PKZ129" s="195"/>
      <c r="PLA129" s="195"/>
      <c r="PLB129" s="195"/>
      <c r="PLC129" s="195"/>
      <c r="PLD129" s="195"/>
      <c r="PLE129" s="195"/>
      <c r="PLF129" s="195"/>
      <c r="PLG129" s="195"/>
      <c r="PLH129" s="195"/>
      <c r="PLI129" s="195"/>
      <c r="PLJ129" s="195"/>
      <c r="PLK129" s="195"/>
      <c r="PLL129" s="195"/>
      <c r="PLM129" s="195"/>
      <c r="PLN129" s="195"/>
      <c r="PLO129" s="195"/>
      <c r="PLP129" s="195"/>
      <c r="PLQ129" s="195"/>
      <c r="PLR129" s="195"/>
      <c r="PLS129" s="195"/>
      <c r="PLT129" s="195"/>
      <c r="PLU129" s="195"/>
      <c r="PLV129" s="195"/>
      <c r="PLW129" s="195"/>
      <c r="PLX129" s="195"/>
      <c r="PLY129" s="195"/>
      <c r="PLZ129" s="195"/>
      <c r="PMA129" s="195"/>
      <c r="PMB129" s="195"/>
      <c r="PMC129" s="195"/>
      <c r="PMD129" s="195"/>
      <c r="PME129" s="195"/>
      <c r="PMF129" s="195"/>
      <c r="PMG129" s="195"/>
      <c r="PMH129" s="195"/>
      <c r="PMI129" s="195"/>
      <c r="PMJ129" s="195"/>
      <c r="PMK129" s="195"/>
      <c r="PML129" s="195"/>
      <c r="PMM129" s="195"/>
      <c r="PMN129" s="195"/>
      <c r="PMO129" s="195"/>
      <c r="PMP129" s="195"/>
      <c r="PMQ129" s="195"/>
      <c r="PMR129" s="195"/>
      <c r="PMS129" s="195"/>
      <c r="PMT129" s="195"/>
      <c r="PMU129" s="195"/>
      <c r="PMV129" s="195"/>
      <c r="PMW129" s="195"/>
      <c r="PMX129" s="195"/>
      <c r="PMY129" s="195"/>
      <c r="PMZ129" s="195"/>
      <c r="PNA129" s="195"/>
      <c r="PNB129" s="195"/>
      <c r="PNC129" s="195"/>
      <c r="PND129" s="195"/>
      <c r="PNE129" s="195"/>
      <c r="PNF129" s="195"/>
      <c r="PNG129" s="195"/>
      <c r="PNH129" s="195"/>
      <c r="PNI129" s="195"/>
      <c r="PNJ129" s="195"/>
      <c r="PNK129" s="195"/>
      <c r="PNL129" s="195"/>
      <c r="PNM129" s="195"/>
      <c r="PNN129" s="195"/>
      <c r="PNO129" s="195"/>
      <c r="PNP129" s="195"/>
      <c r="PNQ129" s="195"/>
      <c r="PNR129" s="195"/>
      <c r="PNS129" s="195"/>
      <c r="PNT129" s="195"/>
      <c r="PNU129" s="195"/>
      <c r="PNV129" s="195"/>
      <c r="PNW129" s="195"/>
      <c r="PNX129" s="195"/>
      <c r="PNY129" s="195"/>
      <c r="PNZ129" s="195"/>
      <c r="POA129" s="195"/>
      <c r="POB129" s="195"/>
      <c r="POC129" s="195"/>
      <c r="POD129" s="195"/>
      <c r="POE129" s="195"/>
      <c r="POF129" s="195"/>
      <c r="POG129" s="195"/>
      <c r="POH129" s="195"/>
      <c r="POI129" s="195"/>
      <c r="POJ129" s="195"/>
      <c r="POK129" s="195"/>
      <c r="POL129" s="195"/>
      <c r="POM129" s="195"/>
      <c r="PON129" s="195"/>
      <c r="POO129" s="195"/>
      <c r="POP129" s="195"/>
      <c r="POQ129" s="195"/>
      <c r="POR129" s="195"/>
      <c r="POS129" s="195"/>
      <c r="POT129" s="195"/>
      <c r="POU129" s="195"/>
      <c r="POV129" s="195"/>
      <c r="POW129" s="195"/>
      <c r="POX129" s="195"/>
      <c r="POY129" s="195"/>
      <c r="POZ129" s="195"/>
      <c r="PPA129" s="195"/>
      <c r="PPB129" s="195"/>
      <c r="PPC129" s="195"/>
      <c r="PPD129" s="195"/>
      <c r="PPE129" s="195"/>
      <c r="PPF129" s="195"/>
      <c r="PPG129" s="195"/>
      <c r="PPH129" s="195"/>
      <c r="PPI129" s="195"/>
      <c r="PPJ129" s="195"/>
      <c r="PPK129" s="195"/>
      <c r="PPL129" s="195"/>
      <c r="PPM129" s="195"/>
      <c r="PPN129" s="195"/>
      <c r="PPO129" s="195"/>
      <c r="PPP129" s="195"/>
      <c r="PPQ129" s="195"/>
      <c r="PPR129" s="195"/>
      <c r="PPS129" s="195"/>
      <c r="PPT129" s="195"/>
      <c r="PPU129" s="195"/>
      <c r="PPV129" s="195"/>
      <c r="PPW129" s="195"/>
      <c r="PPX129" s="195"/>
      <c r="PPY129" s="195"/>
      <c r="PPZ129" s="195"/>
      <c r="PQA129" s="195"/>
      <c r="PQB129" s="195"/>
      <c r="PQC129" s="195"/>
      <c r="PQD129" s="195"/>
      <c r="PQE129" s="195"/>
      <c r="PQF129" s="195"/>
      <c r="PQG129" s="195"/>
      <c r="PQH129" s="195"/>
      <c r="PQI129" s="195"/>
      <c r="PQJ129" s="195"/>
      <c r="PQK129" s="195"/>
      <c r="PQL129" s="195"/>
      <c r="PQM129" s="195"/>
      <c r="PQN129" s="195"/>
      <c r="PQO129" s="195"/>
      <c r="PQP129" s="195"/>
      <c r="PQQ129" s="195"/>
      <c r="PQR129" s="195"/>
      <c r="PQS129" s="195"/>
      <c r="PQT129" s="195"/>
      <c r="PQU129" s="195"/>
      <c r="PQV129" s="195"/>
      <c r="PQW129" s="195"/>
      <c r="PQX129" s="195"/>
      <c r="PQY129" s="195"/>
      <c r="PQZ129" s="195"/>
      <c r="PRA129" s="195"/>
      <c r="PRB129" s="195"/>
      <c r="PRC129" s="195"/>
      <c r="PRD129" s="195"/>
      <c r="PRE129" s="195"/>
      <c r="PRF129" s="195"/>
      <c r="PRG129" s="195"/>
      <c r="PRH129" s="195"/>
      <c r="PRI129" s="195"/>
      <c r="PRJ129" s="195"/>
      <c r="PRK129" s="195"/>
      <c r="PRL129" s="195"/>
      <c r="PRM129" s="195"/>
      <c r="PRN129" s="195"/>
      <c r="PRO129" s="195"/>
      <c r="PRP129" s="195"/>
      <c r="PRQ129" s="195"/>
      <c r="PRR129" s="195"/>
      <c r="PRS129" s="195"/>
      <c r="PRT129" s="195"/>
      <c r="PRU129" s="195"/>
      <c r="PRV129" s="195"/>
      <c r="PRW129" s="195"/>
      <c r="PRX129" s="195"/>
      <c r="PRY129" s="195"/>
      <c r="PRZ129" s="195"/>
      <c r="PSA129" s="195"/>
      <c r="PSB129" s="195"/>
      <c r="PSC129" s="195"/>
      <c r="PSD129" s="195"/>
      <c r="PSE129" s="195"/>
      <c r="PSF129" s="195"/>
      <c r="PSG129" s="195"/>
      <c r="PSH129" s="195"/>
      <c r="PSI129" s="195"/>
      <c r="PSJ129" s="195"/>
      <c r="PSK129" s="195"/>
      <c r="PSL129" s="195"/>
      <c r="PSM129" s="195"/>
      <c r="PSN129" s="195"/>
      <c r="PSO129" s="195"/>
      <c r="PSP129" s="195"/>
      <c r="PSQ129" s="195"/>
      <c r="PSR129" s="195"/>
      <c r="PSS129" s="195"/>
      <c r="PST129" s="195"/>
      <c r="PSU129" s="195"/>
      <c r="PSV129" s="195"/>
      <c r="PSW129" s="195"/>
      <c r="PSX129" s="195"/>
      <c r="PSY129" s="195"/>
      <c r="PSZ129" s="195"/>
      <c r="PTA129" s="195"/>
      <c r="PTB129" s="195"/>
      <c r="PTC129" s="195"/>
      <c r="PTD129" s="195"/>
      <c r="PTE129" s="195"/>
      <c r="PTF129" s="195"/>
      <c r="PTG129" s="195"/>
      <c r="PTH129" s="195"/>
      <c r="PTI129" s="195"/>
      <c r="PTJ129" s="195"/>
      <c r="PTK129" s="195"/>
      <c r="PTL129" s="195"/>
      <c r="PTM129" s="195"/>
      <c r="PTN129" s="195"/>
      <c r="PTO129" s="195"/>
      <c r="PTP129" s="195"/>
      <c r="PTQ129" s="195"/>
      <c r="PTR129" s="195"/>
      <c r="PTS129" s="195"/>
      <c r="PTT129" s="195"/>
      <c r="PTU129" s="195"/>
      <c r="PTV129" s="195"/>
      <c r="PTW129" s="195"/>
      <c r="PTX129" s="195"/>
      <c r="PTY129" s="195"/>
      <c r="PTZ129" s="195"/>
      <c r="PUA129" s="195"/>
      <c r="PUB129" s="195"/>
      <c r="PUC129" s="195"/>
      <c r="PUD129" s="195"/>
      <c r="PUE129" s="195"/>
      <c r="PUF129" s="195"/>
      <c r="PUG129" s="195"/>
      <c r="PUH129" s="195"/>
      <c r="PUI129" s="195"/>
      <c r="PUJ129" s="195"/>
      <c r="PUK129" s="195"/>
      <c r="PUL129" s="195"/>
      <c r="PUM129" s="195"/>
      <c r="PUN129" s="195"/>
      <c r="PUO129" s="195"/>
      <c r="PUP129" s="195"/>
      <c r="PUQ129" s="195"/>
      <c r="PUR129" s="195"/>
      <c r="PUS129" s="195"/>
      <c r="PUT129" s="195"/>
      <c r="PUU129" s="195"/>
      <c r="PUV129" s="195"/>
      <c r="PUW129" s="195"/>
      <c r="PUX129" s="195"/>
      <c r="PUY129" s="195"/>
      <c r="PUZ129" s="195"/>
      <c r="PVA129" s="195"/>
      <c r="PVB129" s="195"/>
      <c r="PVC129" s="195"/>
      <c r="PVD129" s="195"/>
      <c r="PVE129" s="195"/>
      <c r="PVF129" s="195"/>
      <c r="PVG129" s="195"/>
      <c r="PVH129" s="195"/>
      <c r="PVI129" s="195"/>
      <c r="PVJ129" s="195"/>
      <c r="PVK129" s="195"/>
      <c r="PVL129" s="195"/>
      <c r="PVM129" s="195"/>
      <c r="PVN129" s="195"/>
      <c r="PVO129" s="195"/>
      <c r="PVP129" s="195"/>
      <c r="PVQ129" s="195"/>
      <c r="PVR129" s="195"/>
      <c r="PVS129" s="195"/>
      <c r="PVT129" s="195"/>
      <c r="PVU129" s="195"/>
      <c r="PVV129" s="195"/>
      <c r="PVW129" s="195"/>
      <c r="PVX129" s="195"/>
      <c r="PVY129" s="195"/>
      <c r="PVZ129" s="195"/>
      <c r="PWA129" s="195"/>
      <c r="PWB129" s="195"/>
      <c r="PWC129" s="195"/>
      <c r="PWD129" s="195"/>
      <c r="PWE129" s="195"/>
      <c r="PWF129" s="195"/>
      <c r="PWG129" s="195"/>
      <c r="PWH129" s="195"/>
      <c r="PWI129" s="195"/>
      <c r="PWJ129" s="195"/>
      <c r="PWK129" s="195"/>
      <c r="PWL129" s="195"/>
      <c r="PWM129" s="195"/>
      <c r="PWN129" s="195"/>
      <c r="PWO129" s="195"/>
      <c r="PWP129" s="195"/>
      <c r="PWQ129" s="195"/>
      <c r="PWR129" s="195"/>
      <c r="PWS129" s="195"/>
      <c r="PWT129" s="195"/>
      <c r="PWU129" s="195"/>
      <c r="PWV129" s="195"/>
      <c r="PWW129" s="195"/>
      <c r="PWX129" s="195"/>
      <c r="PWY129" s="195"/>
      <c r="PWZ129" s="195"/>
      <c r="PXA129" s="195"/>
      <c r="PXB129" s="195"/>
      <c r="PXC129" s="195"/>
      <c r="PXD129" s="195"/>
      <c r="PXE129" s="195"/>
      <c r="PXF129" s="195"/>
      <c r="PXG129" s="195"/>
      <c r="PXH129" s="195"/>
      <c r="PXI129" s="195"/>
      <c r="PXJ129" s="195"/>
      <c r="PXK129" s="195"/>
      <c r="PXL129" s="195"/>
      <c r="PXM129" s="195"/>
      <c r="PXN129" s="195"/>
      <c r="PXO129" s="195"/>
      <c r="PXP129" s="195"/>
      <c r="PXQ129" s="195"/>
      <c r="PXR129" s="195"/>
      <c r="PXS129" s="195"/>
      <c r="PXT129" s="195"/>
      <c r="PXU129" s="195"/>
      <c r="PXV129" s="195"/>
      <c r="PXW129" s="195"/>
      <c r="PXX129" s="195"/>
      <c r="PXY129" s="195"/>
      <c r="PXZ129" s="195"/>
      <c r="PYA129" s="195"/>
      <c r="PYB129" s="195"/>
      <c r="PYC129" s="195"/>
      <c r="PYD129" s="195"/>
      <c r="PYE129" s="195"/>
      <c r="PYF129" s="195"/>
      <c r="PYG129" s="195"/>
      <c r="PYH129" s="195"/>
      <c r="PYI129" s="195"/>
      <c r="PYJ129" s="195"/>
      <c r="PYK129" s="195"/>
      <c r="PYL129" s="195"/>
      <c r="PYM129" s="195"/>
      <c r="PYN129" s="195"/>
      <c r="PYO129" s="195"/>
      <c r="PYP129" s="195"/>
      <c r="PYQ129" s="195"/>
      <c r="PYR129" s="195"/>
      <c r="PYS129" s="195"/>
      <c r="PYT129" s="195"/>
      <c r="PYU129" s="195"/>
      <c r="PYV129" s="195"/>
      <c r="PYW129" s="195"/>
      <c r="PYX129" s="195"/>
      <c r="PYY129" s="195"/>
      <c r="PYZ129" s="195"/>
      <c r="PZA129" s="195"/>
      <c r="PZB129" s="195"/>
      <c r="PZC129" s="195"/>
      <c r="PZD129" s="195"/>
      <c r="PZE129" s="195"/>
      <c r="PZF129" s="195"/>
      <c r="PZG129" s="195"/>
      <c r="PZH129" s="195"/>
      <c r="PZI129" s="195"/>
      <c r="PZJ129" s="195"/>
      <c r="PZK129" s="195"/>
      <c r="PZL129" s="195"/>
      <c r="PZM129" s="195"/>
      <c r="PZN129" s="195"/>
      <c r="PZO129" s="195"/>
      <c r="PZP129" s="195"/>
      <c r="PZQ129" s="195"/>
      <c r="PZR129" s="195"/>
      <c r="PZS129" s="195"/>
      <c r="PZT129" s="195"/>
      <c r="PZU129" s="195"/>
      <c r="PZV129" s="195"/>
      <c r="PZW129" s="195"/>
      <c r="PZX129" s="195"/>
      <c r="PZY129" s="195"/>
      <c r="PZZ129" s="195"/>
      <c r="QAA129" s="195"/>
      <c r="QAB129" s="195"/>
      <c r="QAC129" s="195"/>
      <c r="QAD129" s="195"/>
      <c r="QAE129" s="195"/>
      <c r="QAF129" s="195"/>
      <c r="QAG129" s="195"/>
      <c r="QAH129" s="195"/>
      <c r="QAI129" s="195"/>
      <c r="QAJ129" s="195"/>
      <c r="QAK129" s="195"/>
      <c r="QAL129" s="195"/>
      <c r="QAM129" s="195"/>
      <c r="QAN129" s="195"/>
      <c r="QAO129" s="195"/>
      <c r="QAP129" s="195"/>
      <c r="QAQ129" s="195"/>
      <c r="QAR129" s="195"/>
      <c r="QAS129" s="195"/>
      <c r="QAT129" s="195"/>
      <c r="QAU129" s="195"/>
      <c r="QAV129" s="195"/>
      <c r="QAW129" s="195"/>
      <c r="QAX129" s="195"/>
      <c r="QAY129" s="195"/>
      <c r="QAZ129" s="195"/>
      <c r="QBA129" s="195"/>
      <c r="QBB129" s="195"/>
      <c r="QBC129" s="195"/>
      <c r="QBD129" s="195"/>
      <c r="QBE129" s="195"/>
      <c r="QBF129" s="195"/>
      <c r="QBG129" s="195"/>
      <c r="QBH129" s="195"/>
      <c r="QBI129" s="195"/>
      <c r="QBJ129" s="195"/>
      <c r="QBK129" s="195"/>
      <c r="QBL129" s="195"/>
      <c r="QBM129" s="195"/>
      <c r="QBN129" s="195"/>
      <c r="QBO129" s="195"/>
      <c r="QBP129" s="195"/>
      <c r="QBQ129" s="195"/>
      <c r="QBR129" s="195"/>
      <c r="QBS129" s="195"/>
      <c r="QBT129" s="195"/>
      <c r="QBU129" s="195"/>
      <c r="QBV129" s="195"/>
      <c r="QBW129" s="195"/>
      <c r="QBX129" s="195"/>
      <c r="QBY129" s="195"/>
      <c r="QBZ129" s="195"/>
      <c r="QCA129" s="195"/>
      <c r="QCB129" s="195"/>
      <c r="QCC129" s="195"/>
      <c r="QCD129" s="195"/>
      <c r="QCE129" s="195"/>
      <c r="QCF129" s="195"/>
      <c r="QCG129" s="195"/>
      <c r="QCH129" s="195"/>
      <c r="QCI129" s="195"/>
      <c r="QCJ129" s="195"/>
      <c r="QCK129" s="195"/>
      <c r="QCL129" s="195"/>
      <c r="QCM129" s="195"/>
      <c r="QCN129" s="195"/>
      <c r="QCO129" s="195"/>
      <c r="QCP129" s="195"/>
      <c r="QCQ129" s="195"/>
      <c r="QCR129" s="195"/>
      <c r="QCS129" s="195"/>
      <c r="QCT129" s="195"/>
      <c r="QCU129" s="195"/>
      <c r="QCV129" s="195"/>
      <c r="QCW129" s="195"/>
      <c r="QCX129" s="195"/>
      <c r="QCY129" s="195"/>
      <c r="QCZ129" s="195"/>
      <c r="QDA129" s="195"/>
      <c r="QDB129" s="195"/>
      <c r="QDC129" s="195"/>
      <c r="QDD129" s="195"/>
      <c r="QDE129" s="195"/>
      <c r="QDF129" s="195"/>
      <c r="QDG129" s="195"/>
      <c r="QDH129" s="195"/>
      <c r="QDI129" s="195"/>
      <c r="QDJ129" s="195"/>
      <c r="QDK129" s="195"/>
      <c r="QDL129" s="195"/>
      <c r="QDM129" s="195"/>
      <c r="QDN129" s="195"/>
      <c r="QDO129" s="195"/>
      <c r="QDP129" s="195"/>
      <c r="QDQ129" s="195"/>
      <c r="QDR129" s="195"/>
      <c r="QDS129" s="195"/>
      <c r="QDT129" s="195"/>
      <c r="QDU129" s="195"/>
      <c r="QDV129" s="195"/>
      <c r="QDW129" s="195"/>
      <c r="QDX129" s="195"/>
      <c r="QDY129" s="195"/>
      <c r="QDZ129" s="195"/>
      <c r="QEA129" s="195"/>
      <c r="QEB129" s="195"/>
      <c r="QEC129" s="195"/>
      <c r="QED129" s="195"/>
      <c r="QEE129" s="195"/>
      <c r="QEF129" s="195"/>
      <c r="QEG129" s="195"/>
      <c r="QEH129" s="195"/>
      <c r="QEI129" s="195"/>
      <c r="QEJ129" s="195"/>
      <c r="QEK129" s="195"/>
      <c r="QEL129" s="195"/>
      <c r="QEM129" s="195"/>
      <c r="QEN129" s="195"/>
      <c r="QEO129" s="195"/>
      <c r="QEP129" s="195"/>
      <c r="QEQ129" s="195"/>
      <c r="QER129" s="195"/>
      <c r="QES129" s="195"/>
      <c r="QET129" s="195"/>
      <c r="QEU129" s="195"/>
      <c r="QEV129" s="195"/>
      <c r="QEW129" s="195"/>
      <c r="QEX129" s="195"/>
      <c r="QEY129" s="195"/>
      <c r="QEZ129" s="195"/>
      <c r="QFA129" s="195"/>
      <c r="QFB129" s="195"/>
      <c r="QFC129" s="195"/>
      <c r="QFD129" s="195"/>
      <c r="QFE129" s="195"/>
      <c r="QFF129" s="195"/>
      <c r="QFG129" s="195"/>
      <c r="QFH129" s="195"/>
      <c r="QFI129" s="195"/>
      <c r="QFJ129" s="195"/>
      <c r="QFK129" s="195"/>
      <c r="QFL129" s="195"/>
      <c r="QFM129" s="195"/>
      <c r="QFN129" s="195"/>
      <c r="QFO129" s="195"/>
      <c r="QFP129" s="195"/>
      <c r="QFQ129" s="195"/>
      <c r="QFR129" s="195"/>
      <c r="QFS129" s="195"/>
      <c r="QFT129" s="195"/>
      <c r="QFU129" s="195"/>
      <c r="QFV129" s="195"/>
      <c r="QFW129" s="195"/>
      <c r="QFX129" s="195"/>
      <c r="QFY129" s="195"/>
      <c r="QFZ129" s="195"/>
      <c r="QGA129" s="195"/>
      <c r="QGB129" s="195"/>
      <c r="QGC129" s="195"/>
      <c r="QGD129" s="195"/>
      <c r="QGE129" s="195"/>
      <c r="QGF129" s="195"/>
      <c r="QGG129" s="195"/>
      <c r="QGH129" s="195"/>
      <c r="QGI129" s="195"/>
      <c r="QGJ129" s="195"/>
      <c r="QGK129" s="195"/>
      <c r="QGL129" s="195"/>
      <c r="QGM129" s="195"/>
      <c r="QGN129" s="195"/>
      <c r="QGO129" s="195"/>
      <c r="QGP129" s="195"/>
      <c r="QGQ129" s="195"/>
      <c r="QGR129" s="195"/>
      <c r="QGS129" s="195"/>
      <c r="QGT129" s="195"/>
      <c r="QGU129" s="195"/>
      <c r="QGV129" s="195"/>
      <c r="QGW129" s="195"/>
      <c r="QGX129" s="195"/>
      <c r="QGY129" s="195"/>
      <c r="QGZ129" s="195"/>
      <c r="QHA129" s="195"/>
      <c r="QHB129" s="195"/>
      <c r="QHC129" s="195"/>
      <c r="QHD129" s="195"/>
      <c r="QHE129" s="195"/>
      <c r="QHF129" s="195"/>
      <c r="QHG129" s="195"/>
      <c r="QHH129" s="195"/>
      <c r="QHI129" s="195"/>
      <c r="QHJ129" s="195"/>
      <c r="QHK129" s="195"/>
      <c r="QHL129" s="195"/>
      <c r="QHM129" s="195"/>
      <c r="QHN129" s="195"/>
      <c r="QHO129" s="195"/>
      <c r="QHP129" s="195"/>
      <c r="QHQ129" s="195"/>
      <c r="QHR129" s="195"/>
      <c r="QHS129" s="195"/>
      <c r="QHT129" s="195"/>
      <c r="QHU129" s="195"/>
      <c r="QHV129" s="195"/>
      <c r="QHW129" s="195"/>
      <c r="QHX129" s="195"/>
      <c r="QHY129" s="195"/>
      <c r="QHZ129" s="195"/>
      <c r="QIA129" s="195"/>
      <c r="QIB129" s="195"/>
      <c r="QIC129" s="195"/>
      <c r="QID129" s="195"/>
      <c r="QIE129" s="195"/>
      <c r="QIF129" s="195"/>
      <c r="QIG129" s="195"/>
      <c r="QIH129" s="195"/>
      <c r="QII129" s="195"/>
      <c r="QIJ129" s="195"/>
      <c r="QIK129" s="195"/>
      <c r="QIL129" s="195"/>
      <c r="QIM129" s="195"/>
      <c r="QIN129" s="195"/>
      <c r="QIO129" s="195"/>
      <c r="QIP129" s="195"/>
      <c r="QIQ129" s="195"/>
      <c r="QIR129" s="195"/>
      <c r="QIS129" s="195"/>
      <c r="QIT129" s="195"/>
      <c r="QIU129" s="195"/>
      <c r="QIV129" s="195"/>
      <c r="QIW129" s="195"/>
      <c r="QIX129" s="195"/>
      <c r="QIY129" s="195"/>
      <c r="QIZ129" s="195"/>
      <c r="QJA129" s="195"/>
      <c r="QJB129" s="195"/>
      <c r="QJC129" s="195"/>
      <c r="QJD129" s="195"/>
      <c r="QJE129" s="195"/>
      <c r="QJF129" s="195"/>
      <c r="QJG129" s="195"/>
      <c r="QJH129" s="195"/>
      <c r="QJI129" s="195"/>
      <c r="QJJ129" s="195"/>
      <c r="QJK129" s="195"/>
      <c r="QJL129" s="195"/>
      <c r="QJM129" s="195"/>
      <c r="QJN129" s="195"/>
      <c r="QJO129" s="195"/>
      <c r="QJP129" s="195"/>
      <c r="QJQ129" s="195"/>
      <c r="QJR129" s="195"/>
      <c r="QJS129" s="195"/>
      <c r="QJT129" s="195"/>
      <c r="QJU129" s="195"/>
      <c r="QJV129" s="195"/>
      <c r="QJW129" s="195"/>
      <c r="QJX129" s="195"/>
      <c r="QJY129" s="195"/>
      <c r="QJZ129" s="195"/>
      <c r="QKA129" s="195"/>
      <c r="QKB129" s="195"/>
      <c r="QKC129" s="195"/>
      <c r="QKD129" s="195"/>
      <c r="QKE129" s="195"/>
      <c r="QKF129" s="195"/>
      <c r="QKG129" s="195"/>
      <c r="QKH129" s="195"/>
      <c r="QKI129" s="195"/>
      <c r="QKJ129" s="195"/>
      <c r="QKK129" s="195"/>
      <c r="QKL129" s="195"/>
      <c r="QKM129" s="195"/>
      <c r="QKN129" s="195"/>
      <c r="QKO129" s="195"/>
      <c r="QKP129" s="195"/>
      <c r="QKQ129" s="195"/>
      <c r="QKR129" s="195"/>
      <c r="QKS129" s="195"/>
      <c r="QKT129" s="195"/>
      <c r="QKU129" s="195"/>
      <c r="QKV129" s="195"/>
      <c r="QKW129" s="195"/>
      <c r="QKX129" s="195"/>
      <c r="QKY129" s="195"/>
      <c r="QKZ129" s="195"/>
      <c r="QLA129" s="195"/>
      <c r="QLB129" s="195"/>
      <c r="QLC129" s="195"/>
      <c r="QLD129" s="195"/>
      <c r="QLE129" s="195"/>
      <c r="QLF129" s="195"/>
      <c r="QLG129" s="195"/>
      <c r="QLH129" s="195"/>
      <c r="QLI129" s="195"/>
      <c r="QLJ129" s="195"/>
      <c r="QLK129" s="195"/>
      <c r="QLL129" s="195"/>
      <c r="QLM129" s="195"/>
      <c r="QLN129" s="195"/>
      <c r="QLO129" s="195"/>
      <c r="QLP129" s="195"/>
      <c r="QLQ129" s="195"/>
      <c r="QLR129" s="195"/>
      <c r="QLS129" s="195"/>
      <c r="QLT129" s="195"/>
      <c r="QLU129" s="195"/>
      <c r="QLV129" s="195"/>
      <c r="QLW129" s="195"/>
      <c r="QLX129" s="195"/>
      <c r="QLY129" s="195"/>
      <c r="QLZ129" s="195"/>
      <c r="QMA129" s="195"/>
      <c r="QMB129" s="195"/>
      <c r="QMC129" s="195"/>
      <c r="QMD129" s="195"/>
      <c r="QME129" s="195"/>
      <c r="QMF129" s="195"/>
      <c r="QMG129" s="195"/>
      <c r="QMH129" s="195"/>
      <c r="QMI129" s="195"/>
      <c r="QMJ129" s="195"/>
      <c r="QMK129" s="195"/>
      <c r="QML129" s="195"/>
      <c r="QMM129" s="195"/>
      <c r="QMN129" s="195"/>
      <c r="QMO129" s="195"/>
      <c r="QMP129" s="195"/>
      <c r="QMQ129" s="195"/>
      <c r="QMR129" s="195"/>
      <c r="QMS129" s="195"/>
      <c r="QMT129" s="195"/>
      <c r="QMU129" s="195"/>
      <c r="QMV129" s="195"/>
      <c r="QMW129" s="195"/>
      <c r="QMX129" s="195"/>
      <c r="QMY129" s="195"/>
      <c r="QMZ129" s="195"/>
      <c r="QNA129" s="195"/>
      <c r="QNB129" s="195"/>
      <c r="QNC129" s="195"/>
      <c r="QND129" s="195"/>
      <c r="QNE129" s="195"/>
      <c r="QNF129" s="195"/>
      <c r="QNG129" s="195"/>
      <c r="QNH129" s="195"/>
      <c r="QNI129" s="195"/>
      <c r="QNJ129" s="195"/>
      <c r="QNK129" s="195"/>
      <c r="QNL129" s="195"/>
      <c r="QNM129" s="195"/>
      <c r="QNN129" s="195"/>
      <c r="QNO129" s="195"/>
      <c r="QNP129" s="195"/>
      <c r="QNQ129" s="195"/>
      <c r="QNR129" s="195"/>
      <c r="QNS129" s="195"/>
      <c r="QNT129" s="195"/>
      <c r="QNU129" s="195"/>
      <c r="QNV129" s="195"/>
      <c r="QNW129" s="195"/>
      <c r="QNX129" s="195"/>
      <c r="QNY129" s="195"/>
      <c r="QNZ129" s="195"/>
      <c r="QOA129" s="195"/>
      <c r="QOB129" s="195"/>
      <c r="QOC129" s="195"/>
      <c r="QOD129" s="195"/>
      <c r="QOE129" s="195"/>
      <c r="QOF129" s="195"/>
      <c r="QOG129" s="195"/>
      <c r="QOH129" s="195"/>
      <c r="QOI129" s="195"/>
      <c r="QOJ129" s="195"/>
      <c r="QOK129" s="195"/>
      <c r="QOL129" s="195"/>
      <c r="QOM129" s="195"/>
      <c r="QON129" s="195"/>
      <c r="QOO129" s="195"/>
      <c r="QOP129" s="195"/>
      <c r="QOQ129" s="195"/>
      <c r="QOR129" s="195"/>
      <c r="QOS129" s="195"/>
      <c r="QOT129" s="195"/>
      <c r="QOU129" s="195"/>
      <c r="QOV129" s="195"/>
      <c r="QOW129" s="195"/>
      <c r="QOX129" s="195"/>
      <c r="QOY129" s="195"/>
      <c r="QOZ129" s="195"/>
      <c r="QPA129" s="195"/>
      <c r="QPB129" s="195"/>
      <c r="QPC129" s="195"/>
      <c r="QPD129" s="195"/>
      <c r="QPE129" s="195"/>
      <c r="QPF129" s="195"/>
      <c r="QPG129" s="195"/>
      <c r="QPH129" s="195"/>
      <c r="QPI129" s="195"/>
      <c r="QPJ129" s="195"/>
      <c r="QPK129" s="195"/>
      <c r="QPL129" s="195"/>
      <c r="QPM129" s="195"/>
      <c r="QPN129" s="195"/>
      <c r="QPO129" s="195"/>
      <c r="QPP129" s="195"/>
      <c r="QPQ129" s="195"/>
      <c r="QPR129" s="195"/>
      <c r="QPS129" s="195"/>
      <c r="QPT129" s="195"/>
      <c r="QPU129" s="195"/>
      <c r="QPV129" s="195"/>
      <c r="QPW129" s="195"/>
      <c r="QPX129" s="195"/>
      <c r="QPY129" s="195"/>
      <c r="QPZ129" s="195"/>
      <c r="QQA129" s="195"/>
      <c r="QQB129" s="195"/>
      <c r="QQC129" s="195"/>
      <c r="QQD129" s="195"/>
      <c r="QQE129" s="195"/>
      <c r="QQF129" s="195"/>
      <c r="QQG129" s="195"/>
      <c r="QQH129" s="195"/>
      <c r="QQI129" s="195"/>
      <c r="QQJ129" s="195"/>
      <c r="QQK129" s="195"/>
      <c r="QQL129" s="195"/>
      <c r="QQM129" s="195"/>
      <c r="QQN129" s="195"/>
      <c r="QQO129" s="195"/>
      <c r="QQP129" s="195"/>
      <c r="QQQ129" s="195"/>
      <c r="QQR129" s="195"/>
      <c r="QQS129" s="195"/>
      <c r="QQT129" s="195"/>
      <c r="QQU129" s="195"/>
      <c r="QQV129" s="195"/>
      <c r="QQW129" s="195"/>
      <c r="QQX129" s="195"/>
      <c r="QQY129" s="195"/>
      <c r="QQZ129" s="195"/>
      <c r="QRA129" s="195"/>
      <c r="QRB129" s="195"/>
      <c r="QRC129" s="195"/>
      <c r="QRD129" s="195"/>
      <c r="QRE129" s="195"/>
      <c r="QRF129" s="195"/>
      <c r="QRG129" s="195"/>
      <c r="QRH129" s="195"/>
      <c r="QRI129" s="195"/>
      <c r="QRJ129" s="195"/>
      <c r="QRK129" s="195"/>
      <c r="QRL129" s="195"/>
      <c r="QRM129" s="195"/>
      <c r="QRN129" s="195"/>
      <c r="QRO129" s="195"/>
      <c r="QRP129" s="195"/>
      <c r="QRQ129" s="195"/>
      <c r="QRR129" s="195"/>
      <c r="QRS129" s="195"/>
      <c r="QRT129" s="195"/>
      <c r="QRU129" s="195"/>
      <c r="QRV129" s="195"/>
      <c r="QRW129" s="195"/>
      <c r="QRX129" s="195"/>
      <c r="QRY129" s="195"/>
      <c r="QRZ129" s="195"/>
      <c r="QSA129" s="195"/>
      <c r="QSB129" s="195"/>
      <c r="QSC129" s="195"/>
      <c r="QSD129" s="195"/>
      <c r="QSE129" s="195"/>
      <c r="QSF129" s="195"/>
      <c r="QSG129" s="195"/>
      <c r="QSH129" s="195"/>
      <c r="QSI129" s="195"/>
      <c r="QSJ129" s="195"/>
      <c r="QSK129" s="195"/>
      <c r="QSL129" s="195"/>
      <c r="QSM129" s="195"/>
      <c r="QSN129" s="195"/>
      <c r="QSO129" s="195"/>
      <c r="QSP129" s="195"/>
      <c r="QSQ129" s="195"/>
      <c r="QSR129" s="195"/>
      <c r="QSS129" s="195"/>
      <c r="QST129" s="195"/>
      <c r="QSU129" s="195"/>
      <c r="QSV129" s="195"/>
      <c r="QSW129" s="195"/>
      <c r="QSX129" s="195"/>
      <c r="QSY129" s="195"/>
      <c r="QSZ129" s="195"/>
      <c r="QTA129" s="195"/>
      <c r="QTB129" s="195"/>
      <c r="QTC129" s="195"/>
      <c r="QTD129" s="195"/>
      <c r="QTE129" s="195"/>
      <c r="QTF129" s="195"/>
      <c r="QTG129" s="195"/>
      <c r="QTH129" s="195"/>
      <c r="QTI129" s="195"/>
      <c r="QTJ129" s="195"/>
      <c r="QTK129" s="195"/>
      <c r="QTL129" s="195"/>
      <c r="QTM129" s="195"/>
      <c r="QTN129" s="195"/>
      <c r="QTO129" s="195"/>
      <c r="QTP129" s="195"/>
      <c r="QTQ129" s="195"/>
      <c r="QTR129" s="195"/>
      <c r="QTS129" s="195"/>
      <c r="QTT129" s="195"/>
      <c r="QTU129" s="195"/>
      <c r="QTV129" s="195"/>
      <c r="QTW129" s="195"/>
      <c r="QTX129" s="195"/>
      <c r="QTY129" s="195"/>
      <c r="QTZ129" s="195"/>
      <c r="QUA129" s="195"/>
      <c r="QUB129" s="195"/>
      <c r="QUC129" s="195"/>
      <c r="QUD129" s="195"/>
      <c r="QUE129" s="195"/>
      <c r="QUF129" s="195"/>
      <c r="QUG129" s="195"/>
      <c r="QUH129" s="195"/>
      <c r="QUI129" s="195"/>
      <c r="QUJ129" s="195"/>
      <c r="QUK129" s="195"/>
      <c r="QUL129" s="195"/>
      <c r="QUM129" s="195"/>
      <c r="QUN129" s="195"/>
      <c r="QUO129" s="195"/>
      <c r="QUP129" s="195"/>
      <c r="QUQ129" s="195"/>
      <c r="QUR129" s="195"/>
      <c r="QUS129" s="195"/>
      <c r="QUT129" s="195"/>
      <c r="QUU129" s="195"/>
      <c r="QUV129" s="195"/>
      <c r="QUW129" s="195"/>
      <c r="QUX129" s="195"/>
      <c r="QUY129" s="195"/>
      <c r="QUZ129" s="195"/>
      <c r="QVA129" s="195"/>
      <c r="QVB129" s="195"/>
      <c r="QVC129" s="195"/>
      <c r="QVD129" s="195"/>
      <c r="QVE129" s="195"/>
      <c r="QVF129" s="195"/>
      <c r="QVG129" s="195"/>
      <c r="QVH129" s="195"/>
      <c r="QVI129" s="195"/>
      <c r="QVJ129" s="195"/>
      <c r="QVK129" s="195"/>
      <c r="QVL129" s="195"/>
      <c r="QVM129" s="195"/>
      <c r="QVN129" s="195"/>
      <c r="QVO129" s="195"/>
      <c r="QVP129" s="195"/>
      <c r="QVQ129" s="195"/>
      <c r="QVR129" s="195"/>
      <c r="QVS129" s="195"/>
      <c r="QVT129" s="195"/>
      <c r="QVU129" s="195"/>
      <c r="QVV129" s="195"/>
      <c r="QVW129" s="195"/>
      <c r="QVX129" s="195"/>
      <c r="QVY129" s="195"/>
      <c r="QVZ129" s="195"/>
      <c r="QWA129" s="195"/>
      <c r="QWB129" s="195"/>
      <c r="QWC129" s="195"/>
      <c r="QWD129" s="195"/>
      <c r="QWE129" s="195"/>
      <c r="QWF129" s="195"/>
      <c r="QWG129" s="195"/>
      <c r="QWH129" s="195"/>
      <c r="QWI129" s="195"/>
      <c r="QWJ129" s="195"/>
      <c r="QWK129" s="195"/>
      <c r="QWL129" s="195"/>
      <c r="QWM129" s="195"/>
      <c r="QWN129" s="195"/>
      <c r="QWO129" s="195"/>
      <c r="QWP129" s="195"/>
      <c r="QWQ129" s="195"/>
      <c r="QWR129" s="195"/>
      <c r="QWS129" s="195"/>
      <c r="QWT129" s="195"/>
      <c r="QWU129" s="195"/>
      <c r="QWV129" s="195"/>
      <c r="QWW129" s="195"/>
      <c r="QWX129" s="195"/>
      <c r="QWY129" s="195"/>
      <c r="QWZ129" s="195"/>
      <c r="QXA129" s="195"/>
      <c r="QXB129" s="195"/>
      <c r="QXC129" s="195"/>
      <c r="QXD129" s="195"/>
      <c r="QXE129" s="195"/>
      <c r="QXF129" s="195"/>
      <c r="QXG129" s="195"/>
      <c r="QXH129" s="195"/>
      <c r="QXI129" s="195"/>
      <c r="QXJ129" s="195"/>
      <c r="QXK129" s="195"/>
      <c r="QXL129" s="195"/>
      <c r="QXM129" s="195"/>
      <c r="QXN129" s="195"/>
      <c r="QXO129" s="195"/>
      <c r="QXP129" s="195"/>
      <c r="QXQ129" s="195"/>
      <c r="QXR129" s="195"/>
      <c r="QXS129" s="195"/>
      <c r="QXT129" s="195"/>
      <c r="QXU129" s="195"/>
      <c r="QXV129" s="195"/>
      <c r="QXW129" s="195"/>
      <c r="QXX129" s="195"/>
      <c r="QXY129" s="195"/>
      <c r="QXZ129" s="195"/>
      <c r="QYA129" s="195"/>
      <c r="QYB129" s="195"/>
      <c r="QYC129" s="195"/>
      <c r="QYD129" s="195"/>
      <c r="QYE129" s="195"/>
      <c r="QYF129" s="195"/>
      <c r="QYG129" s="195"/>
      <c r="QYH129" s="195"/>
      <c r="QYI129" s="195"/>
      <c r="QYJ129" s="195"/>
      <c r="QYK129" s="195"/>
      <c r="QYL129" s="195"/>
      <c r="QYM129" s="195"/>
      <c r="QYN129" s="195"/>
      <c r="QYO129" s="195"/>
      <c r="QYP129" s="195"/>
      <c r="QYQ129" s="195"/>
      <c r="QYR129" s="195"/>
      <c r="QYS129" s="195"/>
      <c r="QYT129" s="195"/>
      <c r="QYU129" s="195"/>
      <c r="QYV129" s="195"/>
      <c r="QYW129" s="195"/>
      <c r="QYX129" s="195"/>
      <c r="QYY129" s="195"/>
      <c r="QYZ129" s="195"/>
      <c r="QZA129" s="195"/>
      <c r="QZB129" s="195"/>
      <c r="QZC129" s="195"/>
      <c r="QZD129" s="195"/>
      <c r="QZE129" s="195"/>
      <c r="QZF129" s="195"/>
      <c r="QZG129" s="195"/>
      <c r="QZH129" s="195"/>
      <c r="QZI129" s="195"/>
      <c r="QZJ129" s="195"/>
      <c r="QZK129" s="195"/>
      <c r="QZL129" s="195"/>
      <c r="QZM129" s="195"/>
      <c r="QZN129" s="195"/>
      <c r="QZO129" s="195"/>
      <c r="QZP129" s="195"/>
      <c r="QZQ129" s="195"/>
      <c r="QZR129" s="195"/>
      <c r="QZS129" s="195"/>
      <c r="QZT129" s="195"/>
      <c r="QZU129" s="195"/>
      <c r="QZV129" s="195"/>
      <c r="QZW129" s="195"/>
      <c r="QZX129" s="195"/>
      <c r="QZY129" s="195"/>
      <c r="QZZ129" s="195"/>
      <c r="RAA129" s="195"/>
      <c r="RAB129" s="195"/>
      <c r="RAC129" s="195"/>
      <c r="RAD129" s="195"/>
      <c r="RAE129" s="195"/>
      <c r="RAF129" s="195"/>
      <c r="RAG129" s="195"/>
      <c r="RAH129" s="195"/>
      <c r="RAI129" s="195"/>
      <c r="RAJ129" s="195"/>
      <c r="RAK129" s="195"/>
      <c r="RAL129" s="195"/>
      <c r="RAM129" s="195"/>
      <c r="RAN129" s="195"/>
      <c r="RAO129" s="195"/>
      <c r="RAP129" s="195"/>
      <c r="RAQ129" s="195"/>
      <c r="RAR129" s="195"/>
      <c r="RAS129" s="195"/>
      <c r="RAT129" s="195"/>
      <c r="RAU129" s="195"/>
      <c r="RAV129" s="195"/>
      <c r="RAW129" s="195"/>
      <c r="RAX129" s="195"/>
      <c r="RAY129" s="195"/>
      <c r="RAZ129" s="195"/>
      <c r="RBA129" s="195"/>
      <c r="RBB129" s="195"/>
      <c r="RBC129" s="195"/>
      <c r="RBD129" s="195"/>
      <c r="RBE129" s="195"/>
      <c r="RBF129" s="195"/>
      <c r="RBG129" s="195"/>
      <c r="RBH129" s="195"/>
      <c r="RBI129" s="195"/>
      <c r="RBJ129" s="195"/>
      <c r="RBK129" s="195"/>
      <c r="RBL129" s="195"/>
      <c r="RBM129" s="195"/>
      <c r="RBN129" s="195"/>
      <c r="RBO129" s="195"/>
      <c r="RBP129" s="195"/>
      <c r="RBQ129" s="195"/>
      <c r="RBR129" s="195"/>
      <c r="RBS129" s="195"/>
      <c r="RBT129" s="195"/>
      <c r="RBU129" s="195"/>
      <c r="RBV129" s="195"/>
      <c r="RBW129" s="195"/>
      <c r="RBX129" s="195"/>
      <c r="RBY129" s="195"/>
      <c r="RBZ129" s="195"/>
      <c r="RCA129" s="195"/>
      <c r="RCB129" s="195"/>
      <c r="RCC129" s="195"/>
      <c r="RCD129" s="195"/>
      <c r="RCE129" s="195"/>
      <c r="RCF129" s="195"/>
      <c r="RCG129" s="195"/>
      <c r="RCH129" s="195"/>
      <c r="RCI129" s="195"/>
      <c r="RCJ129" s="195"/>
      <c r="RCK129" s="195"/>
      <c r="RCL129" s="195"/>
      <c r="RCM129" s="195"/>
      <c r="RCN129" s="195"/>
      <c r="RCO129" s="195"/>
      <c r="RCP129" s="195"/>
      <c r="RCQ129" s="195"/>
      <c r="RCR129" s="195"/>
      <c r="RCS129" s="195"/>
      <c r="RCT129" s="195"/>
      <c r="RCU129" s="195"/>
      <c r="RCV129" s="195"/>
      <c r="RCW129" s="195"/>
      <c r="RCX129" s="195"/>
      <c r="RCY129" s="195"/>
      <c r="RCZ129" s="195"/>
      <c r="RDA129" s="195"/>
      <c r="RDB129" s="195"/>
      <c r="RDC129" s="195"/>
      <c r="RDD129" s="195"/>
      <c r="RDE129" s="195"/>
      <c r="RDF129" s="195"/>
      <c r="RDG129" s="195"/>
      <c r="RDH129" s="195"/>
      <c r="RDI129" s="195"/>
      <c r="RDJ129" s="195"/>
      <c r="RDK129" s="195"/>
      <c r="RDL129" s="195"/>
      <c r="RDM129" s="195"/>
      <c r="RDN129" s="195"/>
      <c r="RDO129" s="195"/>
      <c r="RDP129" s="195"/>
      <c r="RDQ129" s="195"/>
      <c r="RDR129" s="195"/>
      <c r="RDS129" s="195"/>
      <c r="RDT129" s="195"/>
      <c r="RDU129" s="195"/>
      <c r="RDV129" s="195"/>
      <c r="RDW129" s="195"/>
      <c r="RDX129" s="195"/>
      <c r="RDY129" s="195"/>
      <c r="RDZ129" s="195"/>
      <c r="REA129" s="195"/>
      <c r="REB129" s="195"/>
      <c r="REC129" s="195"/>
      <c r="RED129" s="195"/>
      <c r="REE129" s="195"/>
      <c r="REF129" s="195"/>
      <c r="REG129" s="195"/>
      <c r="REH129" s="195"/>
      <c r="REI129" s="195"/>
      <c r="REJ129" s="195"/>
      <c r="REK129" s="195"/>
      <c r="REL129" s="195"/>
      <c r="REM129" s="195"/>
      <c r="REN129" s="195"/>
      <c r="REO129" s="195"/>
      <c r="REP129" s="195"/>
      <c r="REQ129" s="195"/>
      <c r="RER129" s="195"/>
      <c r="RES129" s="195"/>
      <c r="RET129" s="195"/>
      <c r="REU129" s="195"/>
      <c r="REV129" s="195"/>
      <c r="REW129" s="195"/>
      <c r="REX129" s="195"/>
      <c r="REY129" s="195"/>
      <c r="REZ129" s="195"/>
      <c r="RFA129" s="195"/>
      <c r="RFB129" s="195"/>
      <c r="RFC129" s="195"/>
      <c r="RFD129" s="195"/>
      <c r="RFE129" s="195"/>
      <c r="RFF129" s="195"/>
      <c r="RFG129" s="195"/>
      <c r="RFH129" s="195"/>
      <c r="RFI129" s="195"/>
      <c r="RFJ129" s="195"/>
      <c r="RFK129" s="195"/>
      <c r="RFL129" s="195"/>
      <c r="RFM129" s="195"/>
      <c r="RFN129" s="195"/>
      <c r="RFO129" s="195"/>
      <c r="RFP129" s="195"/>
      <c r="RFQ129" s="195"/>
      <c r="RFR129" s="195"/>
      <c r="RFS129" s="195"/>
      <c r="RFT129" s="195"/>
      <c r="RFU129" s="195"/>
      <c r="RFV129" s="195"/>
      <c r="RFW129" s="195"/>
      <c r="RFX129" s="195"/>
      <c r="RFY129" s="195"/>
      <c r="RFZ129" s="195"/>
      <c r="RGA129" s="195"/>
      <c r="RGB129" s="195"/>
      <c r="RGC129" s="195"/>
      <c r="RGD129" s="195"/>
      <c r="RGE129" s="195"/>
      <c r="RGF129" s="195"/>
      <c r="RGG129" s="195"/>
      <c r="RGH129" s="195"/>
      <c r="RGI129" s="195"/>
      <c r="RGJ129" s="195"/>
      <c r="RGK129" s="195"/>
      <c r="RGL129" s="195"/>
      <c r="RGM129" s="195"/>
      <c r="RGN129" s="195"/>
      <c r="RGO129" s="195"/>
      <c r="RGP129" s="195"/>
      <c r="RGQ129" s="195"/>
      <c r="RGR129" s="195"/>
      <c r="RGS129" s="195"/>
      <c r="RGT129" s="195"/>
      <c r="RGU129" s="195"/>
      <c r="RGV129" s="195"/>
      <c r="RGW129" s="195"/>
      <c r="RGX129" s="195"/>
      <c r="RGY129" s="195"/>
      <c r="RGZ129" s="195"/>
      <c r="RHA129" s="195"/>
      <c r="RHB129" s="195"/>
      <c r="RHC129" s="195"/>
      <c r="RHD129" s="195"/>
      <c r="RHE129" s="195"/>
      <c r="RHF129" s="195"/>
      <c r="RHG129" s="195"/>
      <c r="RHH129" s="195"/>
      <c r="RHI129" s="195"/>
      <c r="RHJ129" s="195"/>
      <c r="RHK129" s="195"/>
      <c r="RHL129" s="195"/>
      <c r="RHM129" s="195"/>
      <c r="RHN129" s="195"/>
      <c r="RHO129" s="195"/>
      <c r="RHP129" s="195"/>
      <c r="RHQ129" s="195"/>
      <c r="RHR129" s="195"/>
      <c r="RHS129" s="195"/>
      <c r="RHT129" s="195"/>
      <c r="RHU129" s="195"/>
      <c r="RHV129" s="195"/>
      <c r="RHW129" s="195"/>
      <c r="RHX129" s="195"/>
      <c r="RHY129" s="195"/>
      <c r="RHZ129" s="195"/>
      <c r="RIA129" s="195"/>
      <c r="RIB129" s="195"/>
      <c r="RIC129" s="195"/>
      <c r="RID129" s="195"/>
      <c r="RIE129" s="195"/>
      <c r="RIF129" s="195"/>
      <c r="RIG129" s="195"/>
      <c r="RIH129" s="195"/>
      <c r="RII129" s="195"/>
      <c r="RIJ129" s="195"/>
      <c r="RIK129" s="195"/>
      <c r="RIL129" s="195"/>
      <c r="RIM129" s="195"/>
      <c r="RIN129" s="195"/>
      <c r="RIO129" s="195"/>
      <c r="RIP129" s="195"/>
      <c r="RIQ129" s="195"/>
      <c r="RIR129" s="195"/>
      <c r="RIS129" s="195"/>
      <c r="RIT129" s="195"/>
      <c r="RIU129" s="195"/>
      <c r="RIV129" s="195"/>
      <c r="RIW129" s="195"/>
      <c r="RIX129" s="195"/>
      <c r="RIY129" s="195"/>
      <c r="RIZ129" s="195"/>
      <c r="RJA129" s="195"/>
      <c r="RJB129" s="195"/>
      <c r="RJC129" s="195"/>
      <c r="RJD129" s="195"/>
      <c r="RJE129" s="195"/>
      <c r="RJF129" s="195"/>
      <c r="RJG129" s="195"/>
      <c r="RJH129" s="195"/>
      <c r="RJI129" s="195"/>
      <c r="RJJ129" s="195"/>
      <c r="RJK129" s="195"/>
      <c r="RJL129" s="195"/>
      <c r="RJM129" s="195"/>
      <c r="RJN129" s="195"/>
      <c r="RJO129" s="195"/>
      <c r="RJP129" s="195"/>
      <c r="RJQ129" s="195"/>
      <c r="RJR129" s="195"/>
      <c r="RJS129" s="195"/>
      <c r="RJT129" s="195"/>
      <c r="RJU129" s="195"/>
      <c r="RJV129" s="195"/>
      <c r="RJW129" s="195"/>
      <c r="RJX129" s="195"/>
      <c r="RJY129" s="195"/>
      <c r="RJZ129" s="195"/>
      <c r="RKA129" s="195"/>
      <c r="RKB129" s="195"/>
      <c r="RKC129" s="195"/>
      <c r="RKD129" s="195"/>
      <c r="RKE129" s="195"/>
      <c r="RKF129" s="195"/>
      <c r="RKG129" s="195"/>
      <c r="RKH129" s="195"/>
      <c r="RKI129" s="195"/>
      <c r="RKJ129" s="195"/>
      <c r="RKK129" s="195"/>
      <c r="RKL129" s="195"/>
      <c r="RKM129" s="195"/>
      <c r="RKN129" s="195"/>
      <c r="RKO129" s="195"/>
      <c r="RKP129" s="195"/>
      <c r="RKQ129" s="195"/>
      <c r="RKR129" s="195"/>
      <c r="RKS129" s="195"/>
      <c r="RKT129" s="195"/>
      <c r="RKU129" s="195"/>
      <c r="RKV129" s="195"/>
      <c r="RKW129" s="195"/>
      <c r="RKX129" s="195"/>
      <c r="RKY129" s="195"/>
      <c r="RKZ129" s="195"/>
      <c r="RLA129" s="195"/>
      <c r="RLB129" s="195"/>
      <c r="RLC129" s="195"/>
      <c r="RLD129" s="195"/>
      <c r="RLE129" s="195"/>
      <c r="RLF129" s="195"/>
      <c r="RLG129" s="195"/>
      <c r="RLH129" s="195"/>
      <c r="RLI129" s="195"/>
      <c r="RLJ129" s="195"/>
      <c r="RLK129" s="195"/>
      <c r="RLL129" s="195"/>
      <c r="RLM129" s="195"/>
      <c r="RLN129" s="195"/>
      <c r="RLO129" s="195"/>
      <c r="RLP129" s="195"/>
      <c r="RLQ129" s="195"/>
      <c r="RLR129" s="195"/>
      <c r="RLS129" s="195"/>
      <c r="RLT129" s="195"/>
      <c r="RLU129" s="195"/>
      <c r="RLV129" s="195"/>
      <c r="RLW129" s="195"/>
      <c r="RLX129" s="195"/>
      <c r="RLY129" s="195"/>
      <c r="RLZ129" s="195"/>
      <c r="RMA129" s="195"/>
      <c r="RMB129" s="195"/>
      <c r="RMC129" s="195"/>
      <c r="RMD129" s="195"/>
      <c r="RME129" s="195"/>
      <c r="RMF129" s="195"/>
      <c r="RMG129" s="195"/>
      <c r="RMH129" s="195"/>
      <c r="RMI129" s="195"/>
      <c r="RMJ129" s="195"/>
      <c r="RMK129" s="195"/>
      <c r="RML129" s="195"/>
      <c r="RMM129" s="195"/>
      <c r="RMN129" s="195"/>
      <c r="RMO129" s="195"/>
      <c r="RMP129" s="195"/>
      <c r="RMQ129" s="195"/>
      <c r="RMR129" s="195"/>
      <c r="RMS129" s="195"/>
      <c r="RMT129" s="195"/>
      <c r="RMU129" s="195"/>
      <c r="RMV129" s="195"/>
      <c r="RMW129" s="195"/>
      <c r="RMX129" s="195"/>
      <c r="RMY129" s="195"/>
      <c r="RMZ129" s="195"/>
      <c r="RNA129" s="195"/>
      <c r="RNB129" s="195"/>
      <c r="RNC129" s="195"/>
      <c r="RND129" s="195"/>
      <c r="RNE129" s="195"/>
      <c r="RNF129" s="195"/>
      <c r="RNG129" s="195"/>
      <c r="RNH129" s="195"/>
      <c r="RNI129" s="195"/>
      <c r="RNJ129" s="195"/>
      <c r="RNK129" s="195"/>
      <c r="RNL129" s="195"/>
      <c r="RNM129" s="195"/>
      <c r="RNN129" s="195"/>
      <c r="RNO129" s="195"/>
      <c r="RNP129" s="195"/>
      <c r="RNQ129" s="195"/>
      <c r="RNR129" s="195"/>
      <c r="RNS129" s="195"/>
      <c r="RNT129" s="195"/>
      <c r="RNU129" s="195"/>
      <c r="RNV129" s="195"/>
      <c r="RNW129" s="195"/>
      <c r="RNX129" s="195"/>
      <c r="RNY129" s="195"/>
      <c r="RNZ129" s="195"/>
      <c r="ROA129" s="195"/>
      <c r="ROB129" s="195"/>
      <c r="ROC129" s="195"/>
      <c r="ROD129" s="195"/>
      <c r="ROE129" s="195"/>
      <c r="ROF129" s="195"/>
      <c r="ROG129" s="195"/>
      <c r="ROH129" s="195"/>
      <c r="ROI129" s="195"/>
      <c r="ROJ129" s="195"/>
      <c r="ROK129" s="195"/>
      <c r="ROL129" s="195"/>
      <c r="ROM129" s="195"/>
      <c r="RON129" s="195"/>
      <c r="ROO129" s="195"/>
      <c r="ROP129" s="195"/>
      <c r="ROQ129" s="195"/>
      <c r="ROR129" s="195"/>
      <c r="ROS129" s="195"/>
      <c r="ROT129" s="195"/>
      <c r="ROU129" s="195"/>
      <c r="ROV129" s="195"/>
      <c r="ROW129" s="195"/>
      <c r="ROX129" s="195"/>
      <c r="ROY129" s="195"/>
      <c r="ROZ129" s="195"/>
      <c r="RPA129" s="195"/>
      <c r="RPB129" s="195"/>
      <c r="RPC129" s="195"/>
      <c r="RPD129" s="195"/>
      <c r="RPE129" s="195"/>
      <c r="RPF129" s="195"/>
      <c r="RPG129" s="195"/>
      <c r="RPH129" s="195"/>
      <c r="RPI129" s="195"/>
      <c r="RPJ129" s="195"/>
      <c r="RPK129" s="195"/>
      <c r="RPL129" s="195"/>
      <c r="RPM129" s="195"/>
      <c r="RPN129" s="195"/>
      <c r="RPO129" s="195"/>
      <c r="RPP129" s="195"/>
      <c r="RPQ129" s="195"/>
      <c r="RPR129" s="195"/>
      <c r="RPS129" s="195"/>
      <c r="RPT129" s="195"/>
      <c r="RPU129" s="195"/>
      <c r="RPV129" s="195"/>
      <c r="RPW129" s="195"/>
      <c r="RPX129" s="195"/>
      <c r="RPY129" s="195"/>
      <c r="RPZ129" s="195"/>
      <c r="RQA129" s="195"/>
      <c r="RQB129" s="195"/>
      <c r="RQC129" s="195"/>
      <c r="RQD129" s="195"/>
      <c r="RQE129" s="195"/>
      <c r="RQF129" s="195"/>
      <c r="RQG129" s="195"/>
      <c r="RQH129" s="195"/>
      <c r="RQI129" s="195"/>
      <c r="RQJ129" s="195"/>
      <c r="RQK129" s="195"/>
      <c r="RQL129" s="195"/>
      <c r="RQM129" s="195"/>
      <c r="RQN129" s="195"/>
      <c r="RQO129" s="195"/>
      <c r="RQP129" s="195"/>
      <c r="RQQ129" s="195"/>
      <c r="RQR129" s="195"/>
      <c r="RQS129" s="195"/>
      <c r="RQT129" s="195"/>
      <c r="RQU129" s="195"/>
      <c r="RQV129" s="195"/>
      <c r="RQW129" s="195"/>
      <c r="RQX129" s="195"/>
      <c r="RQY129" s="195"/>
      <c r="RQZ129" s="195"/>
      <c r="RRA129" s="195"/>
      <c r="RRB129" s="195"/>
      <c r="RRC129" s="195"/>
      <c r="RRD129" s="195"/>
      <c r="RRE129" s="195"/>
      <c r="RRF129" s="195"/>
      <c r="RRG129" s="195"/>
      <c r="RRH129" s="195"/>
      <c r="RRI129" s="195"/>
      <c r="RRJ129" s="195"/>
      <c r="RRK129" s="195"/>
      <c r="RRL129" s="195"/>
      <c r="RRM129" s="195"/>
      <c r="RRN129" s="195"/>
      <c r="RRO129" s="195"/>
      <c r="RRP129" s="195"/>
      <c r="RRQ129" s="195"/>
      <c r="RRR129" s="195"/>
      <c r="RRS129" s="195"/>
      <c r="RRT129" s="195"/>
      <c r="RRU129" s="195"/>
      <c r="RRV129" s="195"/>
      <c r="RRW129" s="195"/>
      <c r="RRX129" s="195"/>
      <c r="RRY129" s="195"/>
      <c r="RRZ129" s="195"/>
      <c r="RSA129" s="195"/>
      <c r="RSB129" s="195"/>
      <c r="RSC129" s="195"/>
      <c r="RSD129" s="195"/>
      <c r="RSE129" s="195"/>
      <c r="RSF129" s="195"/>
      <c r="RSG129" s="195"/>
      <c r="RSH129" s="195"/>
      <c r="RSI129" s="195"/>
      <c r="RSJ129" s="195"/>
      <c r="RSK129" s="195"/>
      <c r="RSL129" s="195"/>
      <c r="RSM129" s="195"/>
      <c r="RSN129" s="195"/>
      <c r="RSO129" s="195"/>
      <c r="RSP129" s="195"/>
      <c r="RSQ129" s="195"/>
      <c r="RSR129" s="195"/>
      <c r="RSS129" s="195"/>
      <c r="RST129" s="195"/>
      <c r="RSU129" s="195"/>
      <c r="RSV129" s="195"/>
      <c r="RSW129" s="195"/>
      <c r="RSX129" s="195"/>
      <c r="RSY129" s="195"/>
      <c r="RSZ129" s="195"/>
      <c r="RTA129" s="195"/>
      <c r="RTB129" s="195"/>
      <c r="RTC129" s="195"/>
      <c r="RTD129" s="195"/>
      <c r="RTE129" s="195"/>
      <c r="RTF129" s="195"/>
      <c r="RTG129" s="195"/>
      <c r="RTH129" s="195"/>
      <c r="RTI129" s="195"/>
      <c r="RTJ129" s="195"/>
      <c r="RTK129" s="195"/>
      <c r="RTL129" s="195"/>
      <c r="RTM129" s="195"/>
      <c r="RTN129" s="195"/>
      <c r="RTO129" s="195"/>
      <c r="RTP129" s="195"/>
      <c r="RTQ129" s="195"/>
      <c r="RTR129" s="195"/>
      <c r="RTS129" s="195"/>
      <c r="RTT129" s="195"/>
      <c r="RTU129" s="195"/>
      <c r="RTV129" s="195"/>
      <c r="RTW129" s="195"/>
      <c r="RTX129" s="195"/>
      <c r="RTY129" s="195"/>
      <c r="RTZ129" s="195"/>
      <c r="RUA129" s="195"/>
      <c r="RUB129" s="195"/>
      <c r="RUC129" s="195"/>
      <c r="RUD129" s="195"/>
      <c r="RUE129" s="195"/>
      <c r="RUF129" s="195"/>
      <c r="RUG129" s="195"/>
      <c r="RUH129" s="195"/>
      <c r="RUI129" s="195"/>
      <c r="RUJ129" s="195"/>
      <c r="RUK129" s="195"/>
      <c r="RUL129" s="195"/>
      <c r="RUM129" s="195"/>
      <c r="RUN129" s="195"/>
      <c r="RUO129" s="195"/>
      <c r="RUP129" s="195"/>
      <c r="RUQ129" s="195"/>
      <c r="RUR129" s="195"/>
      <c r="RUS129" s="195"/>
      <c r="RUT129" s="195"/>
      <c r="RUU129" s="195"/>
      <c r="RUV129" s="195"/>
      <c r="RUW129" s="195"/>
      <c r="RUX129" s="195"/>
      <c r="RUY129" s="195"/>
      <c r="RUZ129" s="195"/>
      <c r="RVA129" s="195"/>
      <c r="RVB129" s="195"/>
      <c r="RVC129" s="195"/>
      <c r="RVD129" s="195"/>
      <c r="RVE129" s="195"/>
      <c r="RVF129" s="195"/>
      <c r="RVG129" s="195"/>
      <c r="RVH129" s="195"/>
      <c r="RVI129" s="195"/>
      <c r="RVJ129" s="195"/>
      <c r="RVK129" s="195"/>
      <c r="RVL129" s="195"/>
      <c r="RVM129" s="195"/>
      <c r="RVN129" s="195"/>
      <c r="RVO129" s="195"/>
      <c r="RVP129" s="195"/>
      <c r="RVQ129" s="195"/>
      <c r="RVR129" s="195"/>
      <c r="RVS129" s="195"/>
      <c r="RVT129" s="195"/>
      <c r="RVU129" s="195"/>
      <c r="RVV129" s="195"/>
      <c r="RVW129" s="195"/>
      <c r="RVX129" s="195"/>
      <c r="RVY129" s="195"/>
      <c r="RVZ129" s="195"/>
      <c r="RWA129" s="195"/>
      <c r="RWB129" s="195"/>
      <c r="RWC129" s="195"/>
      <c r="RWD129" s="195"/>
      <c r="RWE129" s="195"/>
      <c r="RWF129" s="195"/>
      <c r="RWG129" s="195"/>
      <c r="RWH129" s="195"/>
      <c r="RWI129" s="195"/>
      <c r="RWJ129" s="195"/>
      <c r="RWK129" s="195"/>
      <c r="RWL129" s="195"/>
      <c r="RWM129" s="195"/>
      <c r="RWN129" s="195"/>
      <c r="RWO129" s="195"/>
      <c r="RWP129" s="195"/>
      <c r="RWQ129" s="195"/>
      <c r="RWR129" s="195"/>
      <c r="RWS129" s="195"/>
      <c r="RWT129" s="195"/>
      <c r="RWU129" s="195"/>
      <c r="RWV129" s="195"/>
      <c r="RWW129" s="195"/>
      <c r="RWX129" s="195"/>
      <c r="RWY129" s="195"/>
      <c r="RWZ129" s="195"/>
      <c r="RXA129" s="195"/>
      <c r="RXB129" s="195"/>
      <c r="RXC129" s="195"/>
      <c r="RXD129" s="195"/>
      <c r="RXE129" s="195"/>
      <c r="RXF129" s="195"/>
      <c r="RXG129" s="195"/>
      <c r="RXH129" s="195"/>
      <c r="RXI129" s="195"/>
      <c r="RXJ129" s="195"/>
      <c r="RXK129" s="195"/>
      <c r="RXL129" s="195"/>
      <c r="RXM129" s="195"/>
      <c r="RXN129" s="195"/>
      <c r="RXO129" s="195"/>
      <c r="RXP129" s="195"/>
      <c r="RXQ129" s="195"/>
      <c r="RXR129" s="195"/>
      <c r="RXS129" s="195"/>
      <c r="RXT129" s="195"/>
      <c r="RXU129" s="195"/>
      <c r="RXV129" s="195"/>
      <c r="RXW129" s="195"/>
      <c r="RXX129" s="195"/>
      <c r="RXY129" s="195"/>
      <c r="RXZ129" s="195"/>
      <c r="RYA129" s="195"/>
      <c r="RYB129" s="195"/>
      <c r="RYC129" s="195"/>
      <c r="RYD129" s="195"/>
      <c r="RYE129" s="195"/>
      <c r="RYF129" s="195"/>
      <c r="RYG129" s="195"/>
      <c r="RYH129" s="195"/>
      <c r="RYI129" s="195"/>
      <c r="RYJ129" s="195"/>
      <c r="RYK129" s="195"/>
      <c r="RYL129" s="195"/>
      <c r="RYM129" s="195"/>
      <c r="RYN129" s="195"/>
      <c r="RYO129" s="195"/>
      <c r="RYP129" s="195"/>
      <c r="RYQ129" s="195"/>
      <c r="RYR129" s="195"/>
      <c r="RYS129" s="195"/>
      <c r="RYT129" s="195"/>
      <c r="RYU129" s="195"/>
      <c r="RYV129" s="195"/>
      <c r="RYW129" s="195"/>
      <c r="RYX129" s="195"/>
      <c r="RYY129" s="195"/>
      <c r="RYZ129" s="195"/>
      <c r="RZA129" s="195"/>
      <c r="RZB129" s="195"/>
      <c r="RZC129" s="195"/>
      <c r="RZD129" s="195"/>
      <c r="RZE129" s="195"/>
      <c r="RZF129" s="195"/>
      <c r="RZG129" s="195"/>
      <c r="RZH129" s="195"/>
      <c r="RZI129" s="195"/>
      <c r="RZJ129" s="195"/>
      <c r="RZK129" s="195"/>
      <c r="RZL129" s="195"/>
      <c r="RZM129" s="195"/>
      <c r="RZN129" s="195"/>
      <c r="RZO129" s="195"/>
      <c r="RZP129" s="195"/>
      <c r="RZQ129" s="195"/>
      <c r="RZR129" s="195"/>
      <c r="RZS129" s="195"/>
      <c r="RZT129" s="195"/>
      <c r="RZU129" s="195"/>
      <c r="RZV129" s="195"/>
      <c r="RZW129" s="195"/>
      <c r="RZX129" s="195"/>
      <c r="RZY129" s="195"/>
      <c r="RZZ129" s="195"/>
      <c r="SAA129" s="195"/>
      <c r="SAB129" s="195"/>
      <c r="SAC129" s="195"/>
      <c r="SAD129" s="195"/>
      <c r="SAE129" s="195"/>
      <c r="SAF129" s="195"/>
      <c r="SAG129" s="195"/>
      <c r="SAH129" s="195"/>
      <c r="SAI129" s="195"/>
      <c r="SAJ129" s="195"/>
      <c r="SAK129" s="195"/>
      <c r="SAL129" s="195"/>
      <c r="SAM129" s="195"/>
      <c r="SAN129" s="195"/>
      <c r="SAO129" s="195"/>
      <c r="SAP129" s="195"/>
      <c r="SAQ129" s="195"/>
      <c r="SAR129" s="195"/>
      <c r="SAS129" s="195"/>
      <c r="SAT129" s="195"/>
      <c r="SAU129" s="195"/>
      <c r="SAV129" s="195"/>
      <c r="SAW129" s="195"/>
      <c r="SAX129" s="195"/>
      <c r="SAY129" s="195"/>
      <c r="SAZ129" s="195"/>
      <c r="SBA129" s="195"/>
      <c r="SBB129" s="195"/>
      <c r="SBC129" s="195"/>
      <c r="SBD129" s="195"/>
      <c r="SBE129" s="195"/>
      <c r="SBF129" s="195"/>
      <c r="SBG129" s="195"/>
      <c r="SBH129" s="195"/>
      <c r="SBI129" s="195"/>
      <c r="SBJ129" s="195"/>
      <c r="SBK129" s="195"/>
      <c r="SBL129" s="195"/>
      <c r="SBM129" s="195"/>
      <c r="SBN129" s="195"/>
      <c r="SBO129" s="195"/>
      <c r="SBP129" s="195"/>
      <c r="SBQ129" s="195"/>
      <c r="SBR129" s="195"/>
      <c r="SBS129" s="195"/>
      <c r="SBT129" s="195"/>
      <c r="SBU129" s="195"/>
      <c r="SBV129" s="195"/>
      <c r="SBW129" s="195"/>
      <c r="SBX129" s="195"/>
      <c r="SBY129" s="195"/>
      <c r="SBZ129" s="195"/>
      <c r="SCA129" s="195"/>
      <c r="SCB129" s="195"/>
      <c r="SCC129" s="195"/>
      <c r="SCD129" s="195"/>
      <c r="SCE129" s="195"/>
      <c r="SCF129" s="195"/>
      <c r="SCG129" s="195"/>
      <c r="SCH129" s="195"/>
      <c r="SCI129" s="195"/>
      <c r="SCJ129" s="195"/>
      <c r="SCK129" s="195"/>
      <c r="SCL129" s="195"/>
      <c r="SCM129" s="195"/>
      <c r="SCN129" s="195"/>
      <c r="SCO129" s="195"/>
      <c r="SCP129" s="195"/>
      <c r="SCQ129" s="195"/>
      <c r="SCR129" s="195"/>
      <c r="SCS129" s="195"/>
      <c r="SCT129" s="195"/>
      <c r="SCU129" s="195"/>
      <c r="SCV129" s="195"/>
      <c r="SCW129" s="195"/>
      <c r="SCX129" s="195"/>
      <c r="SCY129" s="195"/>
      <c r="SCZ129" s="195"/>
      <c r="SDA129" s="195"/>
      <c r="SDB129" s="195"/>
      <c r="SDC129" s="195"/>
      <c r="SDD129" s="195"/>
      <c r="SDE129" s="195"/>
      <c r="SDF129" s="195"/>
      <c r="SDG129" s="195"/>
      <c r="SDH129" s="195"/>
      <c r="SDI129" s="195"/>
      <c r="SDJ129" s="195"/>
      <c r="SDK129" s="195"/>
      <c r="SDL129" s="195"/>
      <c r="SDM129" s="195"/>
      <c r="SDN129" s="195"/>
      <c r="SDO129" s="195"/>
      <c r="SDP129" s="195"/>
      <c r="SDQ129" s="195"/>
      <c r="SDR129" s="195"/>
      <c r="SDS129" s="195"/>
      <c r="SDT129" s="195"/>
      <c r="SDU129" s="195"/>
      <c r="SDV129" s="195"/>
      <c r="SDW129" s="195"/>
      <c r="SDX129" s="195"/>
      <c r="SDY129" s="195"/>
      <c r="SDZ129" s="195"/>
      <c r="SEA129" s="195"/>
      <c r="SEB129" s="195"/>
      <c r="SEC129" s="195"/>
      <c r="SED129" s="195"/>
      <c r="SEE129" s="195"/>
      <c r="SEF129" s="195"/>
      <c r="SEG129" s="195"/>
      <c r="SEH129" s="195"/>
      <c r="SEI129" s="195"/>
      <c r="SEJ129" s="195"/>
      <c r="SEK129" s="195"/>
      <c r="SEL129" s="195"/>
      <c r="SEM129" s="195"/>
      <c r="SEN129" s="195"/>
      <c r="SEO129" s="195"/>
      <c r="SEP129" s="195"/>
      <c r="SEQ129" s="195"/>
      <c r="SER129" s="195"/>
      <c r="SES129" s="195"/>
      <c r="SET129" s="195"/>
      <c r="SEU129" s="195"/>
      <c r="SEV129" s="195"/>
      <c r="SEW129" s="195"/>
      <c r="SEX129" s="195"/>
      <c r="SEY129" s="195"/>
      <c r="SEZ129" s="195"/>
      <c r="SFA129" s="195"/>
      <c r="SFB129" s="195"/>
      <c r="SFC129" s="195"/>
      <c r="SFD129" s="195"/>
      <c r="SFE129" s="195"/>
      <c r="SFF129" s="195"/>
      <c r="SFG129" s="195"/>
      <c r="SFH129" s="195"/>
      <c r="SFI129" s="195"/>
      <c r="SFJ129" s="195"/>
      <c r="SFK129" s="195"/>
      <c r="SFL129" s="195"/>
      <c r="SFM129" s="195"/>
      <c r="SFN129" s="195"/>
      <c r="SFO129" s="195"/>
      <c r="SFP129" s="195"/>
      <c r="SFQ129" s="195"/>
      <c r="SFR129" s="195"/>
      <c r="SFS129" s="195"/>
      <c r="SFT129" s="195"/>
      <c r="SFU129" s="195"/>
      <c r="SFV129" s="195"/>
      <c r="SFW129" s="195"/>
      <c r="SFX129" s="195"/>
      <c r="SFY129" s="195"/>
      <c r="SFZ129" s="195"/>
      <c r="SGA129" s="195"/>
      <c r="SGB129" s="195"/>
      <c r="SGC129" s="195"/>
      <c r="SGD129" s="195"/>
      <c r="SGE129" s="195"/>
      <c r="SGF129" s="195"/>
      <c r="SGG129" s="195"/>
      <c r="SGH129" s="195"/>
      <c r="SGI129" s="195"/>
      <c r="SGJ129" s="195"/>
      <c r="SGK129" s="195"/>
      <c r="SGL129" s="195"/>
      <c r="SGM129" s="195"/>
      <c r="SGN129" s="195"/>
      <c r="SGO129" s="195"/>
      <c r="SGP129" s="195"/>
      <c r="SGQ129" s="195"/>
      <c r="SGR129" s="195"/>
      <c r="SGS129" s="195"/>
      <c r="SGT129" s="195"/>
      <c r="SGU129" s="195"/>
      <c r="SGV129" s="195"/>
      <c r="SGW129" s="195"/>
      <c r="SGX129" s="195"/>
      <c r="SGY129" s="195"/>
      <c r="SGZ129" s="195"/>
      <c r="SHA129" s="195"/>
      <c r="SHB129" s="195"/>
      <c r="SHC129" s="195"/>
      <c r="SHD129" s="195"/>
      <c r="SHE129" s="195"/>
      <c r="SHF129" s="195"/>
      <c r="SHG129" s="195"/>
      <c r="SHH129" s="195"/>
      <c r="SHI129" s="195"/>
      <c r="SHJ129" s="195"/>
      <c r="SHK129" s="195"/>
      <c r="SHL129" s="195"/>
      <c r="SHM129" s="195"/>
      <c r="SHN129" s="195"/>
      <c r="SHO129" s="195"/>
      <c r="SHP129" s="195"/>
      <c r="SHQ129" s="195"/>
      <c r="SHR129" s="195"/>
      <c r="SHS129" s="195"/>
      <c r="SHT129" s="195"/>
      <c r="SHU129" s="195"/>
      <c r="SHV129" s="195"/>
      <c r="SHW129" s="195"/>
      <c r="SHX129" s="195"/>
      <c r="SHY129" s="195"/>
      <c r="SHZ129" s="195"/>
      <c r="SIA129" s="195"/>
      <c r="SIB129" s="195"/>
      <c r="SIC129" s="195"/>
      <c r="SID129" s="195"/>
      <c r="SIE129" s="195"/>
      <c r="SIF129" s="195"/>
      <c r="SIG129" s="195"/>
      <c r="SIH129" s="195"/>
      <c r="SII129" s="195"/>
      <c r="SIJ129" s="195"/>
      <c r="SIK129" s="195"/>
      <c r="SIL129" s="195"/>
      <c r="SIM129" s="195"/>
      <c r="SIN129" s="195"/>
      <c r="SIO129" s="195"/>
      <c r="SIP129" s="195"/>
      <c r="SIQ129" s="195"/>
      <c r="SIR129" s="195"/>
      <c r="SIS129" s="195"/>
      <c r="SIT129" s="195"/>
      <c r="SIU129" s="195"/>
      <c r="SIV129" s="195"/>
      <c r="SIW129" s="195"/>
      <c r="SIX129" s="195"/>
      <c r="SIY129" s="195"/>
      <c r="SIZ129" s="195"/>
      <c r="SJA129" s="195"/>
      <c r="SJB129" s="195"/>
      <c r="SJC129" s="195"/>
      <c r="SJD129" s="195"/>
      <c r="SJE129" s="195"/>
      <c r="SJF129" s="195"/>
      <c r="SJG129" s="195"/>
      <c r="SJH129" s="195"/>
      <c r="SJI129" s="195"/>
      <c r="SJJ129" s="195"/>
      <c r="SJK129" s="195"/>
      <c r="SJL129" s="195"/>
      <c r="SJM129" s="195"/>
      <c r="SJN129" s="195"/>
      <c r="SJO129" s="195"/>
      <c r="SJP129" s="195"/>
      <c r="SJQ129" s="195"/>
      <c r="SJR129" s="195"/>
      <c r="SJS129" s="195"/>
      <c r="SJT129" s="195"/>
      <c r="SJU129" s="195"/>
      <c r="SJV129" s="195"/>
      <c r="SJW129" s="195"/>
      <c r="SJX129" s="195"/>
      <c r="SJY129" s="195"/>
      <c r="SJZ129" s="195"/>
      <c r="SKA129" s="195"/>
      <c r="SKB129" s="195"/>
      <c r="SKC129" s="195"/>
      <c r="SKD129" s="195"/>
      <c r="SKE129" s="195"/>
      <c r="SKF129" s="195"/>
      <c r="SKG129" s="195"/>
      <c r="SKH129" s="195"/>
      <c r="SKI129" s="195"/>
      <c r="SKJ129" s="195"/>
      <c r="SKK129" s="195"/>
      <c r="SKL129" s="195"/>
      <c r="SKM129" s="195"/>
      <c r="SKN129" s="195"/>
      <c r="SKO129" s="195"/>
      <c r="SKP129" s="195"/>
      <c r="SKQ129" s="195"/>
      <c r="SKR129" s="195"/>
      <c r="SKS129" s="195"/>
      <c r="SKT129" s="195"/>
      <c r="SKU129" s="195"/>
      <c r="SKV129" s="195"/>
      <c r="SKW129" s="195"/>
      <c r="SKX129" s="195"/>
      <c r="SKY129" s="195"/>
      <c r="SKZ129" s="195"/>
      <c r="SLA129" s="195"/>
      <c r="SLB129" s="195"/>
      <c r="SLC129" s="195"/>
      <c r="SLD129" s="195"/>
      <c r="SLE129" s="195"/>
      <c r="SLF129" s="195"/>
      <c r="SLG129" s="195"/>
      <c r="SLH129" s="195"/>
      <c r="SLI129" s="195"/>
      <c r="SLJ129" s="195"/>
      <c r="SLK129" s="195"/>
      <c r="SLL129" s="195"/>
      <c r="SLM129" s="195"/>
      <c r="SLN129" s="195"/>
      <c r="SLO129" s="195"/>
      <c r="SLP129" s="195"/>
      <c r="SLQ129" s="195"/>
      <c r="SLR129" s="195"/>
      <c r="SLS129" s="195"/>
      <c r="SLT129" s="195"/>
      <c r="SLU129" s="195"/>
      <c r="SLV129" s="195"/>
      <c r="SLW129" s="195"/>
      <c r="SLX129" s="195"/>
      <c r="SLY129" s="195"/>
      <c r="SLZ129" s="195"/>
      <c r="SMA129" s="195"/>
      <c r="SMB129" s="195"/>
      <c r="SMC129" s="195"/>
      <c r="SMD129" s="195"/>
      <c r="SME129" s="195"/>
      <c r="SMF129" s="195"/>
      <c r="SMG129" s="195"/>
      <c r="SMH129" s="195"/>
      <c r="SMI129" s="195"/>
      <c r="SMJ129" s="195"/>
      <c r="SMK129" s="195"/>
      <c r="SML129" s="195"/>
      <c r="SMM129" s="195"/>
      <c r="SMN129" s="195"/>
      <c r="SMO129" s="195"/>
      <c r="SMP129" s="195"/>
      <c r="SMQ129" s="195"/>
      <c r="SMR129" s="195"/>
      <c r="SMS129" s="195"/>
      <c r="SMT129" s="195"/>
      <c r="SMU129" s="195"/>
      <c r="SMV129" s="195"/>
      <c r="SMW129" s="195"/>
      <c r="SMX129" s="195"/>
      <c r="SMY129" s="195"/>
      <c r="SMZ129" s="195"/>
      <c r="SNA129" s="195"/>
      <c r="SNB129" s="195"/>
      <c r="SNC129" s="195"/>
      <c r="SND129" s="195"/>
      <c r="SNE129" s="195"/>
      <c r="SNF129" s="195"/>
      <c r="SNG129" s="195"/>
      <c r="SNH129" s="195"/>
      <c r="SNI129" s="195"/>
      <c r="SNJ129" s="195"/>
      <c r="SNK129" s="195"/>
      <c r="SNL129" s="195"/>
      <c r="SNM129" s="195"/>
      <c r="SNN129" s="195"/>
      <c r="SNO129" s="195"/>
      <c r="SNP129" s="195"/>
      <c r="SNQ129" s="195"/>
      <c r="SNR129" s="195"/>
      <c r="SNS129" s="195"/>
      <c r="SNT129" s="195"/>
      <c r="SNU129" s="195"/>
      <c r="SNV129" s="195"/>
      <c r="SNW129" s="195"/>
      <c r="SNX129" s="195"/>
      <c r="SNY129" s="195"/>
      <c r="SNZ129" s="195"/>
      <c r="SOA129" s="195"/>
      <c r="SOB129" s="195"/>
      <c r="SOC129" s="195"/>
      <c r="SOD129" s="195"/>
      <c r="SOE129" s="195"/>
      <c r="SOF129" s="195"/>
      <c r="SOG129" s="195"/>
      <c r="SOH129" s="195"/>
      <c r="SOI129" s="195"/>
      <c r="SOJ129" s="195"/>
      <c r="SOK129" s="195"/>
      <c r="SOL129" s="195"/>
      <c r="SOM129" s="195"/>
      <c r="SON129" s="195"/>
      <c r="SOO129" s="195"/>
      <c r="SOP129" s="195"/>
      <c r="SOQ129" s="195"/>
      <c r="SOR129" s="195"/>
      <c r="SOS129" s="195"/>
      <c r="SOT129" s="195"/>
      <c r="SOU129" s="195"/>
      <c r="SOV129" s="195"/>
      <c r="SOW129" s="195"/>
      <c r="SOX129" s="195"/>
      <c r="SOY129" s="195"/>
      <c r="SOZ129" s="195"/>
      <c r="SPA129" s="195"/>
      <c r="SPB129" s="195"/>
      <c r="SPC129" s="195"/>
      <c r="SPD129" s="195"/>
      <c r="SPE129" s="195"/>
      <c r="SPF129" s="195"/>
      <c r="SPG129" s="195"/>
      <c r="SPH129" s="195"/>
      <c r="SPI129" s="195"/>
      <c r="SPJ129" s="195"/>
      <c r="SPK129" s="195"/>
      <c r="SPL129" s="195"/>
      <c r="SPM129" s="195"/>
      <c r="SPN129" s="195"/>
      <c r="SPO129" s="195"/>
      <c r="SPP129" s="195"/>
      <c r="SPQ129" s="195"/>
      <c r="SPR129" s="195"/>
      <c r="SPS129" s="195"/>
      <c r="SPT129" s="195"/>
      <c r="SPU129" s="195"/>
      <c r="SPV129" s="195"/>
      <c r="SPW129" s="195"/>
      <c r="SPX129" s="195"/>
      <c r="SPY129" s="195"/>
      <c r="SPZ129" s="195"/>
      <c r="SQA129" s="195"/>
      <c r="SQB129" s="195"/>
      <c r="SQC129" s="195"/>
      <c r="SQD129" s="195"/>
      <c r="SQE129" s="195"/>
      <c r="SQF129" s="195"/>
      <c r="SQG129" s="195"/>
      <c r="SQH129" s="195"/>
      <c r="SQI129" s="195"/>
      <c r="SQJ129" s="195"/>
      <c r="SQK129" s="195"/>
      <c r="SQL129" s="195"/>
      <c r="SQM129" s="195"/>
      <c r="SQN129" s="195"/>
      <c r="SQO129" s="195"/>
      <c r="SQP129" s="195"/>
      <c r="SQQ129" s="195"/>
      <c r="SQR129" s="195"/>
      <c r="SQS129" s="195"/>
      <c r="SQT129" s="195"/>
      <c r="SQU129" s="195"/>
      <c r="SQV129" s="195"/>
      <c r="SQW129" s="195"/>
      <c r="SQX129" s="195"/>
      <c r="SQY129" s="195"/>
      <c r="SQZ129" s="195"/>
      <c r="SRA129" s="195"/>
      <c r="SRB129" s="195"/>
      <c r="SRC129" s="195"/>
      <c r="SRD129" s="195"/>
      <c r="SRE129" s="195"/>
      <c r="SRF129" s="195"/>
      <c r="SRG129" s="195"/>
      <c r="SRH129" s="195"/>
      <c r="SRI129" s="195"/>
      <c r="SRJ129" s="195"/>
      <c r="SRK129" s="195"/>
      <c r="SRL129" s="195"/>
      <c r="SRM129" s="195"/>
      <c r="SRN129" s="195"/>
      <c r="SRO129" s="195"/>
      <c r="SRP129" s="195"/>
      <c r="SRQ129" s="195"/>
      <c r="SRR129" s="195"/>
      <c r="SRS129" s="195"/>
      <c r="SRT129" s="195"/>
      <c r="SRU129" s="195"/>
      <c r="SRV129" s="195"/>
      <c r="SRW129" s="195"/>
      <c r="SRX129" s="195"/>
      <c r="SRY129" s="195"/>
      <c r="SRZ129" s="195"/>
      <c r="SSA129" s="195"/>
      <c r="SSB129" s="195"/>
      <c r="SSC129" s="195"/>
      <c r="SSD129" s="195"/>
      <c r="SSE129" s="195"/>
      <c r="SSF129" s="195"/>
      <c r="SSG129" s="195"/>
      <c r="SSH129" s="195"/>
      <c r="SSI129" s="195"/>
      <c r="SSJ129" s="195"/>
      <c r="SSK129" s="195"/>
      <c r="SSL129" s="195"/>
      <c r="SSM129" s="195"/>
      <c r="SSN129" s="195"/>
      <c r="SSO129" s="195"/>
      <c r="SSP129" s="195"/>
      <c r="SSQ129" s="195"/>
      <c r="SSR129" s="195"/>
      <c r="SSS129" s="195"/>
      <c r="SST129" s="195"/>
      <c r="SSU129" s="195"/>
      <c r="SSV129" s="195"/>
      <c r="SSW129" s="195"/>
      <c r="SSX129" s="195"/>
      <c r="SSY129" s="195"/>
      <c r="SSZ129" s="195"/>
      <c r="STA129" s="195"/>
      <c r="STB129" s="195"/>
      <c r="STC129" s="195"/>
      <c r="STD129" s="195"/>
      <c r="STE129" s="195"/>
      <c r="STF129" s="195"/>
      <c r="STG129" s="195"/>
      <c r="STH129" s="195"/>
      <c r="STI129" s="195"/>
      <c r="STJ129" s="195"/>
      <c r="STK129" s="195"/>
      <c r="STL129" s="195"/>
      <c r="STM129" s="195"/>
      <c r="STN129" s="195"/>
      <c r="STO129" s="195"/>
      <c r="STP129" s="195"/>
      <c r="STQ129" s="195"/>
      <c r="STR129" s="195"/>
      <c r="STS129" s="195"/>
      <c r="STT129" s="195"/>
      <c r="STU129" s="195"/>
      <c r="STV129" s="195"/>
      <c r="STW129" s="195"/>
      <c r="STX129" s="195"/>
      <c r="STY129" s="195"/>
      <c r="STZ129" s="195"/>
      <c r="SUA129" s="195"/>
      <c r="SUB129" s="195"/>
      <c r="SUC129" s="195"/>
      <c r="SUD129" s="195"/>
      <c r="SUE129" s="195"/>
      <c r="SUF129" s="195"/>
      <c r="SUG129" s="195"/>
      <c r="SUH129" s="195"/>
      <c r="SUI129" s="195"/>
      <c r="SUJ129" s="195"/>
      <c r="SUK129" s="195"/>
      <c r="SUL129" s="195"/>
      <c r="SUM129" s="195"/>
      <c r="SUN129" s="195"/>
      <c r="SUO129" s="195"/>
      <c r="SUP129" s="195"/>
      <c r="SUQ129" s="195"/>
      <c r="SUR129" s="195"/>
      <c r="SUS129" s="195"/>
      <c r="SUT129" s="195"/>
      <c r="SUU129" s="195"/>
      <c r="SUV129" s="195"/>
      <c r="SUW129" s="195"/>
      <c r="SUX129" s="195"/>
      <c r="SUY129" s="195"/>
      <c r="SUZ129" s="195"/>
      <c r="SVA129" s="195"/>
      <c r="SVB129" s="195"/>
      <c r="SVC129" s="195"/>
      <c r="SVD129" s="195"/>
      <c r="SVE129" s="195"/>
      <c r="SVF129" s="195"/>
      <c r="SVG129" s="195"/>
      <c r="SVH129" s="195"/>
      <c r="SVI129" s="195"/>
      <c r="SVJ129" s="195"/>
      <c r="SVK129" s="195"/>
      <c r="SVL129" s="195"/>
      <c r="SVM129" s="195"/>
      <c r="SVN129" s="195"/>
      <c r="SVO129" s="195"/>
      <c r="SVP129" s="195"/>
      <c r="SVQ129" s="195"/>
      <c r="SVR129" s="195"/>
      <c r="SVS129" s="195"/>
      <c r="SVT129" s="195"/>
      <c r="SVU129" s="195"/>
      <c r="SVV129" s="195"/>
      <c r="SVW129" s="195"/>
      <c r="SVX129" s="195"/>
      <c r="SVY129" s="195"/>
      <c r="SVZ129" s="195"/>
      <c r="SWA129" s="195"/>
      <c r="SWB129" s="195"/>
      <c r="SWC129" s="195"/>
      <c r="SWD129" s="195"/>
      <c r="SWE129" s="195"/>
      <c r="SWF129" s="195"/>
      <c r="SWG129" s="195"/>
      <c r="SWH129" s="195"/>
      <c r="SWI129" s="195"/>
      <c r="SWJ129" s="195"/>
      <c r="SWK129" s="195"/>
      <c r="SWL129" s="195"/>
      <c r="SWM129" s="195"/>
      <c r="SWN129" s="195"/>
      <c r="SWO129" s="195"/>
      <c r="SWP129" s="195"/>
      <c r="SWQ129" s="195"/>
      <c r="SWR129" s="195"/>
      <c r="SWS129" s="195"/>
      <c r="SWT129" s="195"/>
      <c r="SWU129" s="195"/>
      <c r="SWV129" s="195"/>
      <c r="SWW129" s="195"/>
      <c r="SWX129" s="195"/>
      <c r="SWY129" s="195"/>
      <c r="SWZ129" s="195"/>
      <c r="SXA129" s="195"/>
      <c r="SXB129" s="195"/>
      <c r="SXC129" s="195"/>
      <c r="SXD129" s="195"/>
      <c r="SXE129" s="195"/>
      <c r="SXF129" s="195"/>
      <c r="SXG129" s="195"/>
      <c r="SXH129" s="195"/>
      <c r="SXI129" s="195"/>
      <c r="SXJ129" s="195"/>
      <c r="SXK129" s="195"/>
      <c r="SXL129" s="195"/>
      <c r="SXM129" s="195"/>
      <c r="SXN129" s="195"/>
      <c r="SXO129" s="195"/>
      <c r="SXP129" s="195"/>
      <c r="SXQ129" s="195"/>
      <c r="SXR129" s="195"/>
      <c r="SXS129" s="195"/>
      <c r="SXT129" s="195"/>
      <c r="SXU129" s="195"/>
      <c r="SXV129" s="195"/>
      <c r="SXW129" s="195"/>
      <c r="SXX129" s="195"/>
      <c r="SXY129" s="195"/>
      <c r="SXZ129" s="195"/>
      <c r="SYA129" s="195"/>
      <c r="SYB129" s="195"/>
      <c r="SYC129" s="195"/>
      <c r="SYD129" s="195"/>
      <c r="SYE129" s="195"/>
      <c r="SYF129" s="195"/>
      <c r="SYG129" s="195"/>
      <c r="SYH129" s="195"/>
      <c r="SYI129" s="195"/>
      <c r="SYJ129" s="195"/>
      <c r="SYK129" s="195"/>
      <c r="SYL129" s="195"/>
      <c r="SYM129" s="195"/>
      <c r="SYN129" s="195"/>
      <c r="SYO129" s="195"/>
      <c r="SYP129" s="195"/>
      <c r="SYQ129" s="195"/>
      <c r="SYR129" s="195"/>
      <c r="SYS129" s="195"/>
      <c r="SYT129" s="195"/>
      <c r="SYU129" s="195"/>
      <c r="SYV129" s="195"/>
      <c r="SYW129" s="195"/>
      <c r="SYX129" s="195"/>
      <c r="SYY129" s="195"/>
      <c r="SYZ129" s="195"/>
      <c r="SZA129" s="195"/>
      <c r="SZB129" s="195"/>
      <c r="SZC129" s="195"/>
      <c r="SZD129" s="195"/>
      <c r="SZE129" s="195"/>
      <c r="SZF129" s="195"/>
      <c r="SZG129" s="195"/>
      <c r="SZH129" s="195"/>
      <c r="SZI129" s="195"/>
      <c r="SZJ129" s="195"/>
      <c r="SZK129" s="195"/>
      <c r="SZL129" s="195"/>
      <c r="SZM129" s="195"/>
      <c r="SZN129" s="195"/>
      <c r="SZO129" s="195"/>
      <c r="SZP129" s="195"/>
      <c r="SZQ129" s="195"/>
      <c r="SZR129" s="195"/>
      <c r="SZS129" s="195"/>
      <c r="SZT129" s="195"/>
      <c r="SZU129" s="195"/>
      <c r="SZV129" s="195"/>
      <c r="SZW129" s="195"/>
      <c r="SZX129" s="195"/>
      <c r="SZY129" s="195"/>
      <c r="SZZ129" s="195"/>
      <c r="TAA129" s="195"/>
      <c r="TAB129" s="195"/>
      <c r="TAC129" s="195"/>
      <c r="TAD129" s="195"/>
      <c r="TAE129" s="195"/>
      <c r="TAF129" s="195"/>
      <c r="TAG129" s="195"/>
      <c r="TAH129" s="195"/>
      <c r="TAI129" s="195"/>
      <c r="TAJ129" s="195"/>
      <c r="TAK129" s="195"/>
      <c r="TAL129" s="195"/>
      <c r="TAM129" s="195"/>
      <c r="TAN129" s="195"/>
      <c r="TAO129" s="195"/>
      <c r="TAP129" s="195"/>
      <c r="TAQ129" s="195"/>
      <c r="TAR129" s="195"/>
      <c r="TAS129" s="195"/>
      <c r="TAT129" s="195"/>
      <c r="TAU129" s="195"/>
      <c r="TAV129" s="195"/>
      <c r="TAW129" s="195"/>
      <c r="TAX129" s="195"/>
      <c r="TAY129" s="195"/>
      <c r="TAZ129" s="195"/>
      <c r="TBA129" s="195"/>
      <c r="TBB129" s="195"/>
      <c r="TBC129" s="195"/>
      <c r="TBD129" s="195"/>
      <c r="TBE129" s="195"/>
      <c r="TBF129" s="195"/>
      <c r="TBG129" s="195"/>
      <c r="TBH129" s="195"/>
      <c r="TBI129" s="195"/>
      <c r="TBJ129" s="195"/>
      <c r="TBK129" s="195"/>
      <c r="TBL129" s="195"/>
      <c r="TBM129" s="195"/>
      <c r="TBN129" s="195"/>
      <c r="TBO129" s="195"/>
      <c r="TBP129" s="195"/>
      <c r="TBQ129" s="195"/>
      <c r="TBR129" s="195"/>
      <c r="TBS129" s="195"/>
      <c r="TBT129" s="195"/>
      <c r="TBU129" s="195"/>
      <c r="TBV129" s="195"/>
      <c r="TBW129" s="195"/>
      <c r="TBX129" s="195"/>
      <c r="TBY129" s="195"/>
      <c r="TBZ129" s="195"/>
      <c r="TCA129" s="195"/>
      <c r="TCB129" s="195"/>
      <c r="TCC129" s="195"/>
      <c r="TCD129" s="195"/>
      <c r="TCE129" s="195"/>
      <c r="TCF129" s="195"/>
      <c r="TCG129" s="195"/>
      <c r="TCH129" s="195"/>
      <c r="TCI129" s="195"/>
      <c r="TCJ129" s="195"/>
      <c r="TCK129" s="195"/>
      <c r="TCL129" s="195"/>
      <c r="TCM129" s="195"/>
      <c r="TCN129" s="195"/>
      <c r="TCO129" s="195"/>
      <c r="TCP129" s="195"/>
      <c r="TCQ129" s="195"/>
      <c r="TCR129" s="195"/>
      <c r="TCS129" s="195"/>
      <c r="TCT129" s="195"/>
      <c r="TCU129" s="195"/>
      <c r="TCV129" s="195"/>
      <c r="TCW129" s="195"/>
      <c r="TCX129" s="195"/>
      <c r="TCY129" s="195"/>
      <c r="TCZ129" s="195"/>
      <c r="TDA129" s="195"/>
      <c r="TDB129" s="195"/>
      <c r="TDC129" s="195"/>
      <c r="TDD129" s="195"/>
      <c r="TDE129" s="195"/>
      <c r="TDF129" s="195"/>
      <c r="TDG129" s="195"/>
      <c r="TDH129" s="195"/>
      <c r="TDI129" s="195"/>
      <c r="TDJ129" s="195"/>
      <c r="TDK129" s="195"/>
      <c r="TDL129" s="195"/>
      <c r="TDM129" s="195"/>
      <c r="TDN129" s="195"/>
      <c r="TDO129" s="195"/>
      <c r="TDP129" s="195"/>
      <c r="TDQ129" s="195"/>
      <c r="TDR129" s="195"/>
      <c r="TDS129" s="195"/>
      <c r="TDT129" s="195"/>
      <c r="TDU129" s="195"/>
      <c r="TDV129" s="195"/>
      <c r="TDW129" s="195"/>
      <c r="TDX129" s="195"/>
      <c r="TDY129" s="195"/>
      <c r="TDZ129" s="195"/>
      <c r="TEA129" s="195"/>
      <c r="TEB129" s="195"/>
      <c r="TEC129" s="195"/>
      <c r="TED129" s="195"/>
      <c r="TEE129" s="195"/>
      <c r="TEF129" s="195"/>
      <c r="TEG129" s="195"/>
      <c r="TEH129" s="195"/>
      <c r="TEI129" s="195"/>
      <c r="TEJ129" s="195"/>
      <c r="TEK129" s="195"/>
      <c r="TEL129" s="195"/>
      <c r="TEM129" s="195"/>
      <c r="TEN129" s="195"/>
      <c r="TEO129" s="195"/>
      <c r="TEP129" s="195"/>
      <c r="TEQ129" s="195"/>
      <c r="TER129" s="195"/>
      <c r="TES129" s="195"/>
      <c r="TET129" s="195"/>
      <c r="TEU129" s="195"/>
      <c r="TEV129" s="195"/>
      <c r="TEW129" s="195"/>
      <c r="TEX129" s="195"/>
      <c r="TEY129" s="195"/>
      <c r="TEZ129" s="195"/>
      <c r="TFA129" s="195"/>
      <c r="TFB129" s="195"/>
      <c r="TFC129" s="195"/>
      <c r="TFD129" s="195"/>
      <c r="TFE129" s="195"/>
      <c r="TFF129" s="195"/>
      <c r="TFG129" s="195"/>
      <c r="TFH129" s="195"/>
      <c r="TFI129" s="195"/>
      <c r="TFJ129" s="195"/>
      <c r="TFK129" s="195"/>
      <c r="TFL129" s="195"/>
      <c r="TFM129" s="195"/>
      <c r="TFN129" s="195"/>
      <c r="TFO129" s="195"/>
      <c r="TFP129" s="195"/>
      <c r="TFQ129" s="195"/>
      <c r="TFR129" s="195"/>
      <c r="TFS129" s="195"/>
      <c r="TFT129" s="195"/>
      <c r="TFU129" s="195"/>
      <c r="TFV129" s="195"/>
      <c r="TFW129" s="195"/>
      <c r="TFX129" s="195"/>
      <c r="TFY129" s="195"/>
      <c r="TFZ129" s="195"/>
      <c r="TGA129" s="195"/>
      <c r="TGB129" s="195"/>
      <c r="TGC129" s="195"/>
      <c r="TGD129" s="195"/>
      <c r="TGE129" s="195"/>
      <c r="TGF129" s="195"/>
      <c r="TGG129" s="195"/>
      <c r="TGH129" s="195"/>
      <c r="TGI129" s="195"/>
      <c r="TGJ129" s="195"/>
      <c r="TGK129" s="195"/>
      <c r="TGL129" s="195"/>
      <c r="TGM129" s="195"/>
      <c r="TGN129" s="195"/>
      <c r="TGO129" s="195"/>
      <c r="TGP129" s="195"/>
      <c r="TGQ129" s="195"/>
      <c r="TGR129" s="195"/>
      <c r="TGS129" s="195"/>
      <c r="TGT129" s="195"/>
      <c r="TGU129" s="195"/>
      <c r="TGV129" s="195"/>
      <c r="TGW129" s="195"/>
      <c r="TGX129" s="195"/>
      <c r="TGY129" s="195"/>
      <c r="TGZ129" s="195"/>
      <c r="THA129" s="195"/>
      <c r="THB129" s="195"/>
      <c r="THC129" s="195"/>
      <c r="THD129" s="195"/>
      <c r="THE129" s="195"/>
      <c r="THF129" s="195"/>
      <c r="THG129" s="195"/>
      <c r="THH129" s="195"/>
      <c r="THI129" s="195"/>
      <c r="THJ129" s="195"/>
      <c r="THK129" s="195"/>
      <c r="THL129" s="195"/>
      <c r="THM129" s="195"/>
      <c r="THN129" s="195"/>
      <c r="THO129" s="195"/>
      <c r="THP129" s="195"/>
      <c r="THQ129" s="195"/>
      <c r="THR129" s="195"/>
      <c r="THS129" s="195"/>
      <c r="THT129" s="195"/>
      <c r="THU129" s="195"/>
      <c r="THV129" s="195"/>
      <c r="THW129" s="195"/>
      <c r="THX129" s="195"/>
      <c r="THY129" s="195"/>
      <c r="THZ129" s="195"/>
      <c r="TIA129" s="195"/>
      <c r="TIB129" s="195"/>
      <c r="TIC129" s="195"/>
      <c r="TID129" s="195"/>
      <c r="TIE129" s="195"/>
      <c r="TIF129" s="195"/>
      <c r="TIG129" s="195"/>
      <c r="TIH129" s="195"/>
      <c r="TII129" s="195"/>
      <c r="TIJ129" s="195"/>
      <c r="TIK129" s="195"/>
      <c r="TIL129" s="195"/>
      <c r="TIM129" s="195"/>
      <c r="TIN129" s="195"/>
      <c r="TIO129" s="195"/>
      <c r="TIP129" s="195"/>
      <c r="TIQ129" s="195"/>
      <c r="TIR129" s="195"/>
      <c r="TIS129" s="195"/>
      <c r="TIT129" s="195"/>
      <c r="TIU129" s="195"/>
      <c r="TIV129" s="195"/>
      <c r="TIW129" s="195"/>
      <c r="TIX129" s="195"/>
      <c r="TIY129" s="195"/>
      <c r="TIZ129" s="195"/>
      <c r="TJA129" s="195"/>
      <c r="TJB129" s="195"/>
      <c r="TJC129" s="195"/>
      <c r="TJD129" s="195"/>
      <c r="TJE129" s="195"/>
      <c r="TJF129" s="195"/>
      <c r="TJG129" s="195"/>
      <c r="TJH129" s="195"/>
      <c r="TJI129" s="195"/>
      <c r="TJJ129" s="195"/>
      <c r="TJK129" s="195"/>
      <c r="TJL129" s="195"/>
      <c r="TJM129" s="195"/>
      <c r="TJN129" s="195"/>
      <c r="TJO129" s="195"/>
      <c r="TJP129" s="195"/>
      <c r="TJQ129" s="195"/>
      <c r="TJR129" s="195"/>
      <c r="TJS129" s="195"/>
      <c r="TJT129" s="195"/>
      <c r="TJU129" s="195"/>
      <c r="TJV129" s="195"/>
      <c r="TJW129" s="195"/>
      <c r="TJX129" s="195"/>
      <c r="TJY129" s="195"/>
      <c r="TJZ129" s="195"/>
      <c r="TKA129" s="195"/>
      <c r="TKB129" s="195"/>
      <c r="TKC129" s="195"/>
      <c r="TKD129" s="195"/>
      <c r="TKE129" s="195"/>
      <c r="TKF129" s="195"/>
      <c r="TKG129" s="195"/>
      <c r="TKH129" s="195"/>
      <c r="TKI129" s="195"/>
      <c r="TKJ129" s="195"/>
      <c r="TKK129" s="195"/>
      <c r="TKL129" s="195"/>
      <c r="TKM129" s="195"/>
      <c r="TKN129" s="195"/>
      <c r="TKO129" s="195"/>
      <c r="TKP129" s="195"/>
      <c r="TKQ129" s="195"/>
      <c r="TKR129" s="195"/>
      <c r="TKS129" s="195"/>
      <c r="TKT129" s="195"/>
      <c r="TKU129" s="195"/>
      <c r="TKV129" s="195"/>
      <c r="TKW129" s="195"/>
      <c r="TKX129" s="195"/>
      <c r="TKY129" s="195"/>
      <c r="TKZ129" s="195"/>
      <c r="TLA129" s="195"/>
      <c r="TLB129" s="195"/>
      <c r="TLC129" s="195"/>
      <c r="TLD129" s="195"/>
      <c r="TLE129" s="195"/>
      <c r="TLF129" s="195"/>
      <c r="TLG129" s="195"/>
      <c r="TLH129" s="195"/>
      <c r="TLI129" s="195"/>
      <c r="TLJ129" s="195"/>
      <c r="TLK129" s="195"/>
      <c r="TLL129" s="195"/>
      <c r="TLM129" s="195"/>
      <c r="TLN129" s="195"/>
      <c r="TLO129" s="195"/>
      <c r="TLP129" s="195"/>
      <c r="TLQ129" s="195"/>
      <c r="TLR129" s="195"/>
      <c r="TLS129" s="195"/>
      <c r="TLT129" s="195"/>
      <c r="TLU129" s="195"/>
      <c r="TLV129" s="195"/>
      <c r="TLW129" s="195"/>
      <c r="TLX129" s="195"/>
      <c r="TLY129" s="195"/>
      <c r="TLZ129" s="195"/>
      <c r="TMA129" s="195"/>
      <c r="TMB129" s="195"/>
      <c r="TMC129" s="195"/>
      <c r="TMD129" s="195"/>
      <c r="TME129" s="195"/>
      <c r="TMF129" s="195"/>
      <c r="TMG129" s="195"/>
      <c r="TMH129" s="195"/>
      <c r="TMI129" s="195"/>
      <c r="TMJ129" s="195"/>
      <c r="TMK129" s="195"/>
      <c r="TML129" s="195"/>
      <c r="TMM129" s="195"/>
      <c r="TMN129" s="195"/>
      <c r="TMO129" s="195"/>
      <c r="TMP129" s="195"/>
      <c r="TMQ129" s="195"/>
      <c r="TMR129" s="195"/>
      <c r="TMS129" s="195"/>
      <c r="TMT129" s="195"/>
      <c r="TMU129" s="195"/>
      <c r="TMV129" s="195"/>
      <c r="TMW129" s="195"/>
      <c r="TMX129" s="195"/>
      <c r="TMY129" s="195"/>
      <c r="TMZ129" s="195"/>
      <c r="TNA129" s="195"/>
      <c r="TNB129" s="195"/>
      <c r="TNC129" s="195"/>
      <c r="TND129" s="195"/>
      <c r="TNE129" s="195"/>
      <c r="TNF129" s="195"/>
      <c r="TNG129" s="195"/>
      <c r="TNH129" s="195"/>
      <c r="TNI129" s="195"/>
      <c r="TNJ129" s="195"/>
      <c r="TNK129" s="195"/>
      <c r="TNL129" s="195"/>
      <c r="TNM129" s="195"/>
      <c r="TNN129" s="195"/>
      <c r="TNO129" s="195"/>
      <c r="TNP129" s="195"/>
      <c r="TNQ129" s="195"/>
      <c r="TNR129" s="195"/>
      <c r="TNS129" s="195"/>
      <c r="TNT129" s="195"/>
      <c r="TNU129" s="195"/>
      <c r="TNV129" s="195"/>
      <c r="TNW129" s="195"/>
      <c r="TNX129" s="195"/>
      <c r="TNY129" s="195"/>
      <c r="TNZ129" s="195"/>
      <c r="TOA129" s="195"/>
      <c r="TOB129" s="195"/>
      <c r="TOC129" s="195"/>
      <c r="TOD129" s="195"/>
      <c r="TOE129" s="195"/>
      <c r="TOF129" s="195"/>
      <c r="TOG129" s="195"/>
      <c r="TOH129" s="195"/>
      <c r="TOI129" s="195"/>
      <c r="TOJ129" s="195"/>
      <c r="TOK129" s="195"/>
      <c r="TOL129" s="195"/>
      <c r="TOM129" s="195"/>
      <c r="TON129" s="195"/>
      <c r="TOO129" s="195"/>
      <c r="TOP129" s="195"/>
      <c r="TOQ129" s="195"/>
      <c r="TOR129" s="195"/>
      <c r="TOS129" s="195"/>
      <c r="TOT129" s="195"/>
      <c r="TOU129" s="195"/>
      <c r="TOV129" s="195"/>
      <c r="TOW129" s="195"/>
      <c r="TOX129" s="195"/>
      <c r="TOY129" s="195"/>
      <c r="TOZ129" s="195"/>
      <c r="TPA129" s="195"/>
      <c r="TPB129" s="195"/>
      <c r="TPC129" s="195"/>
      <c r="TPD129" s="195"/>
      <c r="TPE129" s="195"/>
      <c r="TPF129" s="195"/>
      <c r="TPG129" s="195"/>
      <c r="TPH129" s="195"/>
      <c r="TPI129" s="195"/>
      <c r="TPJ129" s="195"/>
      <c r="TPK129" s="195"/>
      <c r="TPL129" s="195"/>
      <c r="TPM129" s="195"/>
      <c r="TPN129" s="195"/>
      <c r="TPO129" s="195"/>
      <c r="TPP129" s="195"/>
      <c r="TPQ129" s="195"/>
      <c r="TPR129" s="195"/>
      <c r="TPS129" s="195"/>
      <c r="TPT129" s="195"/>
      <c r="TPU129" s="195"/>
      <c r="TPV129" s="195"/>
      <c r="TPW129" s="195"/>
      <c r="TPX129" s="195"/>
      <c r="TPY129" s="195"/>
      <c r="TPZ129" s="195"/>
      <c r="TQA129" s="195"/>
      <c r="TQB129" s="195"/>
      <c r="TQC129" s="195"/>
      <c r="TQD129" s="195"/>
      <c r="TQE129" s="195"/>
      <c r="TQF129" s="195"/>
      <c r="TQG129" s="195"/>
      <c r="TQH129" s="195"/>
      <c r="TQI129" s="195"/>
      <c r="TQJ129" s="195"/>
      <c r="TQK129" s="195"/>
      <c r="TQL129" s="195"/>
      <c r="TQM129" s="195"/>
      <c r="TQN129" s="195"/>
      <c r="TQO129" s="195"/>
      <c r="TQP129" s="195"/>
      <c r="TQQ129" s="195"/>
      <c r="TQR129" s="195"/>
      <c r="TQS129" s="195"/>
      <c r="TQT129" s="195"/>
      <c r="TQU129" s="195"/>
      <c r="TQV129" s="195"/>
      <c r="TQW129" s="195"/>
      <c r="TQX129" s="195"/>
      <c r="TQY129" s="195"/>
      <c r="TQZ129" s="195"/>
      <c r="TRA129" s="195"/>
      <c r="TRB129" s="195"/>
      <c r="TRC129" s="195"/>
      <c r="TRD129" s="195"/>
      <c r="TRE129" s="195"/>
      <c r="TRF129" s="195"/>
      <c r="TRG129" s="195"/>
      <c r="TRH129" s="195"/>
      <c r="TRI129" s="195"/>
      <c r="TRJ129" s="195"/>
      <c r="TRK129" s="195"/>
      <c r="TRL129" s="195"/>
      <c r="TRM129" s="195"/>
      <c r="TRN129" s="195"/>
      <c r="TRO129" s="195"/>
      <c r="TRP129" s="195"/>
      <c r="TRQ129" s="195"/>
      <c r="TRR129" s="195"/>
      <c r="TRS129" s="195"/>
      <c r="TRT129" s="195"/>
      <c r="TRU129" s="195"/>
      <c r="TRV129" s="195"/>
      <c r="TRW129" s="195"/>
      <c r="TRX129" s="195"/>
      <c r="TRY129" s="195"/>
      <c r="TRZ129" s="195"/>
      <c r="TSA129" s="195"/>
      <c r="TSB129" s="195"/>
      <c r="TSC129" s="195"/>
      <c r="TSD129" s="195"/>
      <c r="TSE129" s="195"/>
      <c r="TSF129" s="195"/>
      <c r="TSG129" s="195"/>
      <c r="TSH129" s="195"/>
      <c r="TSI129" s="195"/>
      <c r="TSJ129" s="195"/>
      <c r="TSK129" s="195"/>
      <c r="TSL129" s="195"/>
      <c r="TSM129" s="195"/>
      <c r="TSN129" s="195"/>
      <c r="TSO129" s="195"/>
      <c r="TSP129" s="195"/>
      <c r="TSQ129" s="195"/>
      <c r="TSR129" s="195"/>
      <c r="TSS129" s="195"/>
      <c r="TST129" s="195"/>
      <c r="TSU129" s="195"/>
      <c r="TSV129" s="195"/>
      <c r="TSW129" s="195"/>
      <c r="TSX129" s="195"/>
      <c r="TSY129" s="195"/>
      <c r="TSZ129" s="195"/>
      <c r="TTA129" s="195"/>
      <c r="TTB129" s="195"/>
      <c r="TTC129" s="195"/>
      <c r="TTD129" s="195"/>
      <c r="TTE129" s="195"/>
      <c r="TTF129" s="195"/>
      <c r="TTG129" s="195"/>
      <c r="TTH129" s="195"/>
      <c r="TTI129" s="195"/>
      <c r="TTJ129" s="195"/>
      <c r="TTK129" s="195"/>
      <c r="TTL129" s="195"/>
      <c r="TTM129" s="195"/>
      <c r="TTN129" s="195"/>
      <c r="TTO129" s="195"/>
      <c r="TTP129" s="195"/>
      <c r="TTQ129" s="195"/>
      <c r="TTR129" s="195"/>
      <c r="TTS129" s="195"/>
      <c r="TTT129" s="195"/>
      <c r="TTU129" s="195"/>
      <c r="TTV129" s="195"/>
      <c r="TTW129" s="195"/>
      <c r="TTX129" s="195"/>
      <c r="TTY129" s="195"/>
      <c r="TTZ129" s="195"/>
      <c r="TUA129" s="195"/>
      <c r="TUB129" s="195"/>
      <c r="TUC129" s="195"/>
      <c r="TUD129" s="195"/>
      <c r="TUE129" s="195"/>
      <c r="TUF129" s="195"/>
      <c r="TUG129" s="195"/>
      <c r="TUH129" s="195"/>
      <c r="TUI129" s="195"/>
      <c r="TUJ129" s="195"/>
      <c r="TUK129" s="195"/>
      <c r="TUL129" s="195"/>
      <c r="TUM129" s="195"/>
      <c r="TUN129" s="195"/>
      <c r="TUO129" s="195"/>
      <c r="TUP129" s="195"/>
      <c r="TUQ129" s="195"/>
      <c r="TUR129" s="195"/>
      <c r="TUS129" s="195"/>
      <c r="TUT129" s="195"/>
      <c r="TUU129" s="195"/>
      <c r="TUV129" s="195"/>
      <c r="TUW129" s="195"/>
      <c r="TUX129" s="195"/>
      <c r="TUY129" s="195"/>
      <c r="TUZ129" s="195"/>
      <c r="TVA129" s="195"/>
      <c r="TVB129" s="195"/>
      <c r="TVC129" s="195"/>
      <c r="TVD129" s="195"/>
      <c r="TVE129" s="195"/>
      <c r="TVF129" s="195"/>
      <c r="TVG129" s="195"/>
      <c r="TVH129" s="195"/>
      <c r="TVI129" s="195"/>
      <c r="TVJ129" s="195"/>
      <c r="TVK129" s="195"/>
      <c r="TVL129" s="195"/>
      <c r="TVM129" s="195"/>
      <c r="TVN129" s="195"/>
      <c r="TVO129" s="195"/>
      <c r="TVP129" s="195"/>
      <c r="TVQ129" s="195"/>
      <c r="TVR129" s="195"/>
      <c r="TVS129" s="195"/>
      <c r="TVT129" s="195"/>
      <c r="TVU129" s="195"/>
      <c r="TVV129" s="195"/>
      <c r="TVW129" s="195"/>
      <c r="TVX129" s="195"/>
      <c r="TVY129" s="195"/>
      <c r="TVZ129" s="195"/>
      <c r="TWA129" s="195"/>
      <c r="TWB129" s="195"/>
      <c r="TWC129" s="195"/>
      <c r="TWD129" s="195"/>
      <c r="TWE129" s="195"/>
      <c r="TWF129" s="195"/>
      <c r="TWG129" s="195"/>
      <c r="TWH129" s="195"/>
      <c r="TWI129" s="195"/>
      <c r="TWJ129" s="195"/>
      <c r="TWK129" s="195"/>
      <c r="TWL129" s="195"/>
      <c r="TWM129" s="195"/>
      <c r="TWN129" s="195"/>
      <c r="TWO129" s="195"/>
      <c r="TWP129" s="195"/>
      <c r="TWQ129" s="195"/>
      <c r="TWR129" s="195"/>
      <c r="TWS129" s="195"/>
      <c r="TWT129" s="195"/>
      <c r="TWU129" s="195"/>
      <c r="TWV129" s="195"/>
      <c r="TWW129" s="195"/>
      <c r="TWX129" s="195"/>
      <c r="TWY129" s="195"/>
      <c r="TWZ129" s="195"/>
      <c r="TXA129" s="195"/>
      <c r="TXB129" s="195"/>
      <c r="TXC129" s="195"/>
      <c r="TXD129" s="195"/>
      <c r="TXE129" s="195"/>
      <c r="TXF129" s="195"/>
      <c r="TXG129" s="195"/>
      <c r="TXH129" s="195"/>
      <c r="TXI129" s="195"/>
      <c r="TXJ129" s="195"/>
      <c r="TXK129" s="195"/>
      <c r="TXL129" s="195"/>
      <c r="TXM129" s="195"/>
      <c r="TXN129" s="195"/>
      <c r="TXO129" s="195"/>
      <c r="TXP129" s="195"/>
      <c r="TXQ129" s="195"/>
      <c r="TXR129" s="195"/>
      <c r="TXS129" s="195"/>
      <c r="TXT129" s="195"/>
      <c r="TXU129" s="195"/>
      <c r="TXV129" s="195"/>
      <c r="TXW129" s="195"/>
      <c r="TXX129" s="195"/>
      <c r="TXY129" s="195"/>
      <c r="TXZ129" s="195"/>
      <c r="TYA129" s="195"/>
      <c r="TYB129" s="195"/>
      <c r="TYC129" s="195"/>
      <c r="TYD129" s="195"/>
      <c r="TYE129" s="195"/>
      <c r="TYF129" s="195"/>
      <c r="TYG129" s="195"/>
      <c r="TYH129" s="195"/>
      <c r="TYI129" s="195"/>
      <c r="TYJ129" s="195"/>
      <c r="TYK129" s="195"/>
      <c r="TYL129" s="195"/>
      <c r="TYM129" s="195"/>
      <c r="TYN129" s="195"/>
      <c r="TYO129" s="195"/>
      <c r="TYP129" s="195"/>
      <c r="TYQ129" s="195"/>
      <c r="TYR129" s="195"/>
      <c r="TYS129" s="195"/>
      <c r="TYT129" s="195"/>
      <c r="TYU129" s="195"/>
      <c r="TYV129" s="195"/>
      <c r="TYW129" s="195"/>
      <c r="TYX129" s="195"/>
      <c r="TYY129" s="195"/>
      <c r="TYZ129" s="195"/>
      <c r="TZA129" s="195"/>
      <c r="TZB129" s="195"/>
      <c r="TZC129" s="195"/>
      <c r="TZD129" s="195"/>
      <c r="TZE129" s="195"/>
      <c r="TZF129" s="195"/>
      <c r="TZG129" s="195"/>
      <c r="TZH129" s="195"/>
      <c r="TZI129" s="195"/>
      <c r="TZJ129" s="195"/>
      <c r="TZK129" s="195"/>
      <c r="TZL129" s="195"/>
      <c r="TZM129" s="195"/>
      <c r="TZN129" s="195"/>
      <c r="TZO129" s="195"/>
      <c r="TZP129" s="195"/>
      <c r="TZQ129" s="195"/>
      <c r="TZR129" s="195"/>
      <c r="TZS129" s="195"/>
      <c r="TZT129" s="195"/>
      <c r="TZU129" s="195"/>
      <c r="TZV129" s="195"/>
      <c r="TZW129" s="195"/>
      <c r="TZX129" s="195"/>
      <c r="TZY129" s="195"/>
      <c r="TZZ129" s="195"/>
      <c r="UAA129" s="195"/>
      <c r="UAB129" s="195"/>
      <c r="UAC129" s="195"/>
      <c r="UAD129" s="195"/>
      <c r="UAE129" s="195"/>
      <c r="UAF129" s="195"/>
      <c r="UAG129" s="195"/>
      <c r="UAH129" s="195"/>
      <c r="UAI129" s="195"/>
      <c r="UAJ129" s="195"/>
      <c r="UAK129" s="195"/>
      <c r="UAL129" s="195"/>
      <c r="UAM129" s="195"/>
      <c r="UAN129" s="195"/>
      <c r="UAO129" s="195"/>
      <c r="UAP129" s="195"/>
      <c r="UAQ129" s="195"/>
      <c r="UAR129" s="195"/>
      <c r="UAS129" s="195"/>
      <c r="UAT129" s="195"/>
      <c r="UAU129" s="195"/>
      <c r="UAV129" s="195"/>
      <c r="UAW129" s="195"/>
      <c r="UAX129" s="195"/>
      <c r="UAY129" s="195"/>
      <c r="UAZ129" s="195"/>
      <c r="UBA129" s="195"/>
      <c r="UBB129" s="195"/>
      <c r="UBC129" s="195"/>
      <c r="UBD129" s="195"/>
      <c r="UBE129" s="195"/>
      <c r="UBF129" s="195"/>
      <c r="UBG129" s="195"/>
      <c r="UBH129" s="195"/>
      <c r="UBI129" s="195"/>
      <c r="UBJ129" s="195"/>
      <c r="UBK129" s="195"/>
      <c r="UBL129" s="195"/>
      <c r="UBM129" s="195"/>
      <c r="UBN129" s="195"/>
      <c r="UBO129" s="195"/>
      <c r="UBP129" s="195"/>
      <c r="UBQ129" s="195"/>
      <c r="UBR129" s="195"/>
      <c r="UBS129" s="195"/>
      <c r="UBT129" s="195"/>
      <c r="UBU129" s="195"/>
      <c r="UBV129" s="195"/>
      <c r="UBW129" s="195"/>
      <c r="UBX129" s="195"/>
      <c r="UBY129" s="195"/>
      <c r="UBZ129" s="195"/>
      <c r="UCA129" s="195"/>
      <c r="UCB129" s="195"/>
      <c r="UCC129" s="195"/>
      <c r="UCD129" s="195"/>
      <c r="UCE129" s="195"/>
      <c r="UCF129" s="195"/>
      <c r="UCG129" s="195"/>
      <c r="UCH129" s="195"/>
      <c r="UCI129" s="195"/>
      <c r="UCJ129" s="195"/>
      <c r="UCK129" s="195"/>
      <c r="UCL129" s="195"/>
      <c r="UCM129" s="195"/>
      <c r="UCN129" s="195"/>
      <c r="UCO129" s="195"/>
      <c r="UCP129" s="195"/>
      <c r="UCQ129" s="195"/>
      <c r="UCR129" s="195"/>
      <c r="UCS129" s="195"/>
      <c r="UCT129" s="195"/>
      <c r="UCU129" s="195"/>
      <c r="UCV129" s="195"/>
      <c r="UCW129" s="195"/>
      <c r="UCX129" s="195"/>
      <c r="UCY129" s="195"/>
      <c r="UCZ129" s="195"/>
      <c r="UDA129" s="195"/>
      <c r="UDB129" s="195"/>
      <c r="UDC129" s="195"/>
      <c r="UDD129" s="195"/>
      <c r="UDE129" s="195"/>
      <c r="UDF129" s="195"/>
      <c r="UDG129" s="195"/>
      <c r="UDH129" s="195"/>
      <c r="UDI129" s="195"/>
      <c r="UDJ129" s="195"/>
      <c r="UDK129" s="195"/>
      <c r="UDL129" s="195"/>
      <c r="UDM129" s="195"/>
      <c r="UDN129" s="195"/>
      <c r="UDO129" s="195"/>
      <c r="UDP129" s="195"/>
      <c r="UDQ129" s="195"/>
      <c r="UDR129" s="195"/>
      <c r="UDS129" s="195"/>
      <c r="UDT129" s="195"/>
      <c r="UDU129" s="195"/>
      <c r="UDV129" s="195"/>
      <c r="UDW129" s="195"/>
      <c r="UDX129" s="195"/>
      <c r="UDY129" s="195"/>
      <c r="UDZ129" s="195"/>
      <c r="UEA129" s="195"/>
      <c r="UEB129" s="195"/>
      <c r="UEC129" s="195"/>
      <c r="UED129" s="195"/>
      <c r="UEE129" s="195"/>
      <c r="UEF129" s="195"/>
      <c r="UEG129" s="195"/>
      <c r="UEH129" s="195"/>
      <c r="UEI129" s="195"/>
      <c r="UEJ129" s="195"/>
      <c r="UEK129" s="195"/>
      <c r="UEL129" s="195"/>
      <c r="UEM129" s="195"/>
      <c r="UEN129" s="195"/>
      <c r="UEO129" s="195"/>
      <c r="UEP129" s="195"/>
      <c r="UEQ129" s="195"/>
      <c r="UER129" s="195"/>
      <c r="UES129" s="195"/>
      <c r="UET129" s="195"/>
      <c r="UEU129" s="195"/>
      <c r="UEV129" s="195"/>
      <c r="UEW129" s="195"/>
      <c r="UEX129" s="195"/>
      <c r="UEY129" s="195"/>
      <c r="UEZ129" s="195"/>
      <c r="UFA129" s="195"/>
      <c r="UFB129" s="195"/>
      <c r="UFC129" s="195"/>
      <c r="UFD129" s="195"/>
      <c r="UFE129" s="195"/>
      <c r="UFF129" s="195"/>
      <c r="UFG129" s="195"/>
      <c r="UFH129" s="195"/>
      <c r="UFI129" s="195"/>
      <c r="UFJ129" s="195"/>
      <c r="UFK129" s="195"/>
      <c r="UFL129" s="195"/>
      <c r="UFM129" s="195"/>
      <c r="UFN129" s="195"/>
      <c r="UFO129" s="195"/>
      <c r="UFP129" s="195"/>
      <c r="UFQ129" s="195"/>
      <c r="UFR129" s="195"/>
      <c r="UFS129" s="195"/>
      <c r="UFT129" s="195"/>
      <c r="UFU129" s="195"/>
      <c r="UFV129" s="195"/>
      <c r="UFW129" s="195"/>
      <c r="UFX129" s="195"/>
      <c r="UFY129" s="195"/>
      <c r="UFZ129" s="195"/>
      <c r="UGA129" s="195"/>
      <c r="UGB129" s="195"/>
      <c r="UGC129" s="195"/>
      <c r="UGD129" s="195"/>
      <c r="UGE129" s="195"/>
      <c r="UGF129" s="195"/>
      <c r="UGG129" s="195"/>
      <c r="UGH129" s="195"/>
      <c r="UGI129" s="195"/>
      <c r="UGJ129" s="195"/>
      <c r="UGK129" s="195"/>
      <c r="UGL129" s="195"/>
      <c r="UGM129" s="195"/>
      <c r="UGN129" s="195"/>
      <c r="UGO129" s="195"/>
      <c r="UGP129" s="195"/>
      <c r="UGQ129" s="195"/>
      <c r="UGR129" s="195"/>
      <c r="UGS129" s="195"/>
      <c r="UGT129" s="195"/>
      <c r="UGU129" s="195"/>
      <c r="UGV129" s="195"/>
      <c r="UGW129" s="195"/>
      <c r="UGX129" s="195"/>
      <c r="UGY129" s="195"/>
      <c r="UGZ129" s="195"/>
      <c r="UHA129" s="195"/>
      <c r="UHB129" s="195"/>
      <c r="UHC129" s="195"/>
      <c r="UHD129" s="195"/>
      <c r="UHE129" s="195"/>
      <c r="UHF129" s="195"/>
      <c r="UHG129" s="195"/>
      <c r="UHH129" s="195"/>
      <c r="UHI129" s="195"/>
      <c r="UHJ129" s="195"/>
      <c r="UHK129" s="195"/>
      <c r="UHL129" s="195"/>
      <c r="UHM129" s="195"/>
      <c r="UHN129" s="195"/>
      <c r="UHO129" s="195"/>
      <c r="UHP129" s="195"/>
      <c r="UHQ129" s="195"/>
      <c r="UHR129" s="195"/>
      <c r="UHS129" s="195"/>
      <c r="UHT129" s="195"/>
      <c r="UHU129" s="195"/>
      <c r="UHV129" s="195"/>
      <c r="UHW129" s="195"/>
      <c r="UHX129" s="195"/>
      <c r="UHY129" s="195"/>
      <c r="UHZ129" s="195"/>
      <c r="UIA129" s="195"/>
      <c r="UIB129" s="195"/>
      <c r="UIC129" s="195"/>
      <c r="UID129" s="195"/>
      <c r="UIE129" s="195"/>
      <c r="UIF129" s="195"/>
      <c r="UIG129" s="195"/>
      <c r="UIH129" s="195"/>
      <c r="UII129" s="195"/>
      <c r="UIJ129" s="195"/>
      <c r="UIK129" s="195"/>
      <c r="UIL129" s="195"/>
      <c r="UIM129" s="195"/>
      <c r="UIN129" s="195"/>
      <c r="UIO129" s="195"/>
      <c r="UIP129" s="195"/>
      <c r="UIQ129" s="195"/>
      <c r="UIR129" s="195"/>
      <c r="UIS129" s="195"/>
      <c r="UIT129" s="195"/>
      <c r="UIU129" s="195"/>
      <c r="UIV129" s="195"/>
      <c r="UIW129" s="195"/>
      <c r="UIX129" s="195"/>
      <c r="UIY129" s="195"/>
      <c r="UIZ129" s="195"/>
      <c r="UJA129" s="195"/>
      <c r="UJB129" s="195"/>
      <c r="UJC129" s="195"/>
      <c r="UJD129" s="195"/>
      <c r="UJE129" s="195"/>
      <c r="UJF129" s="195"/>
      <c r="UJG129" s="195"/>
      <c r="UJH129" s="195"/>
      <c r="UJI129" s="195"/>
      <c r="UJJ129" s="195"/>
      <c r="UJK129" s="195"/>
      <c r="UJL129" s="195"/>
      <c r="UJM129" s="195"/>
      <c r="UJN129" s="195"/>
      <c r="UJO129" s="195"/>
      <c r="UJP129" s="195"/>
      <c r="UJQ129" s="195"/>
      <c r="UJR129" s="195"/>
      <c r="UJS129" s="195"/>
      <c r="UJT129" s="195"/>
      <c r="UJU129" s="195"/>
      <c r="UJV129" s="195"/>
      <c r="UJW129" s="195"/>
      <c r="UJX129" s="195"/>
      <c r="UJY129" s="195"/>
      <c r="UJZ129" s="195"/>
      <c r="UKA129" s="195"/>
      <c r="UKB129" s="195"/>
      <c r="UKC129" s="195"/>
      <c r="UKD129" s="195"/>
      <c r="UKE129" s="195"/>
      <c r="UKF129" s="195"/>
      <c r="UKG129" s="195"/>
      <c r="UKH129" s="195"/>
      <c r="UKI129" s="195"/>
      <c r="UKJ129" s="195"/>
      <c r="UKK129" s="195"/>
      <c r="UKL129" s="195"/>
      <c r="UKM129" s="195"/>
      <c r="UKN129" s="195"/>
      <c r="UKO129" s="195"/>
      <c r="UKP129" s="195"/>
      <c r="UKQ129" s="195"/>
      <c r="UKR129" s="195"/>
      <c r="UKS129" s="195"/>
      <c r="UKT129" s="195"/>
      <c r="UKU129" s="195"/>
      <c r="UKV129" s="195"/>
      <c r="UKW129" s="195"/>
      <c r="UKX129" s="195"/>
      <c r="UKY129" s="195"/>
      <c r="UKZ129" s="195"/>
      <c r="ULA129" s="195"/>
      <c r="ULB129" s="195"/>
      <c r="ULC129" s="195"/>
      <c r="ULD129" s="195"/>
      <c r="ULE129" s="195"/>
      <c r="ULF129" s="195"/>
      <c r="ULG129" s="195"/>
      <c r="ULH129" s="195"/>
      <c r="ULI129" s="195"/>
      <c r="ULJ129" s="195"/>
      <c r="ULK129" s="195"/>
      <c r="ULL129" s="195"/>
      <c r="ULM129" s="195"/>
      <c r="ULN129" s="195"/>
      <c r="ULO129" s="195"/>
      <c r="ULP129" s="195"/>
      <c r="ULQ129" s="195"/>
      <c r="ULR129" s="195"/>
      <c r="ULS129" s="195"/>
      <c r="ULT129" s="195"/>
      <c r="ULU129" s="195"/>
      <c r="ULV129" s="195"/>
      <c r="ULW129" s="195"/>
      <c r="ULX129" s="195"/>
      <c r="ULY129" s="195"/>
      <c r="ULZ129" s="195"/>
      <c r="UMA129" s="195"/>
      <c r="UMB129" s="195"/>
      <c r="UMC129" s="195"/>
      <c r="UMD129" s="195"/>
      <c r="UME129" s="195"/>
      <c r="UMF129" s="195"/>
      <c r="UMG129" s="195"/>
      <c r="UMH129" s="195"/>
      <c r="UMI129" s="195"/>
      <c r="UMJ129" s="195"/>
      <c r="UMK129" s="195"/>
      <c r="UML129" s="195"/>
      <c r="UMM129" s="195"/>
      <c r="UMN129" s="195"/>
      <c r="UMO129" s="195"/>
      <c r="UMP129" s="195"/>
      <c r="UMQ129" s="195"/>
      <c r="UMR129" s="195"/>
      <c r="UMS129" s="195"/>
      <c r="UMT129" s="195"/>
      <c r="UMU129" s="195"/>
      <c r="UMV129" s="195"/>
      <c r="UMW129" s="195"/>
      <c r="UMX129" s="195"/>
      <c r="UMY129" s="195"/>
      <c r="UMZ129" s="195"/>
      <c r="UNA129" s="195"/>
      <c r="UNB129" s="195"/>
      <c r="UNC129" s="195"/>
      <c r="UND129" s="195"/>
      <c r="UNE129" s="195"/>
      <c r="UNF129" s="195"/>
      <c r="UNG129" s="195"/>
      <c r="UNH129" s="195"/>
      <c r="UNI129" s="195"/>
      <c r="UNJ129" s="195"/>
      <c r="UNK129" s="195"/>
      <c r="UNL129" s="195"/>
      <c r="UNM129" s="195"/>
      <c r="UNN129" s="195"/>
      <c r="UNO129" s="195"/>
      <c r="UNP129" s="195"/>
      <c r="UNQ129" s="195"/>
      <c r="UNR129" s="195"/>
      <c r="UNS129" s="195"/>
      <c r="UNT129" s="195"/>
      <c r="UNU129" s="195"/>
      <c r="UNV129" s="195"/>
      <c r="UNW129" s="195"/>
      <c r="UNX129" s="195"/>
      <c r="UNY129" s="195"/>
      <c r="UNZ129" s="195"/>
      <c r="UOA129" s="195"/>
      <c r="UOB129" s="195"/>
      <c r="UOC129" s="195"/>
      <c r="UOD129" s="195"/>
      <c r="UOE129" s="195"/>
      <c r="UOF129" s="195"/>
      <c r="UOG129" s="195"/>
      <c r="UOH129" s="195"/>
      <c r="UOI129" s="195"/>
      <c r="UOJ129" s="195"/>
      <c r="UOK129" s="195"/>
      <c r="UOL129" s="195"/>
      <c r="UOM129" s="195"/>
      <c r="UON129" s="195"/>
      <c r="UOO129" s="195"/>
      <c r="UOP129" s="195"/>
      <c r="UOQ129" s="195"/>
      <c r="UOR129" s="195"/>
      <c r="UOS129" s="195"/>
      <c r="UOT129" s="195"/>
      <c r="UOU129" s="195"/>
      <c r="UOV129" s="195"/>
      <c r="UOW129" s="195"/>
      <c r="UOX129" s="195"/>
      <c r="UOY129" s="195"/>
      <c r="UOZ129" s="195"/>
      <c r="UPA129" s="195"/>
      <c r="UPB129" s="195"/>
      <c r="UPC129" s="195"/>
      <c r="UPD129" s="195"/>
      <c r="UPE129" s="195"/>
      <c r="UPF129" s="195"/>
      <c r="UPG129" s="195"/>
      <c r="UPH129" s="195"/>
      <c r="UPI129" s="195"/>
      <c r="UPJ129" s="195"/>
      <c r="UPK129" s="195"/>
      <c r="UPL129" s="195"/>
      <c r="UPM129" s="195"/>
      <c r="UPN129" s="195"/>
      <c r="UPO129" s="195"/>
      <c r="UPP129" s="195"/>
      <c r="UPQ129" s="195"/>
      <c r="UPR129" s="195"/>
      <c r="UPS129" s="195"/>
      <c r="UPT129" s="195"/>
      <c r="UPU129" s="195"/>
      <c r="UPV129" s="195"/>
      <c r="UPW129" s="195"/>
      <c r="UPX129" s="195"/>
      <c r="UPY129" s="195"/>
      <c r="UPZ129" s="195"/>
      <c r="UQA129" s="195"/>
      <c r="UQB129" s="195"/>
      <c r="UQC129" s="195"/>
      <c r="UQD129" s="195"/>
      <c r="UQE129" s="195"/>
      <c r="UQF129" s="195"/>
      <c r="UQG129" s="195"/>
      <c r="UQH129" s="195"/>
      <c r="UQI129" s="195"/>
      <c r="UQJ129" s="195"/>
      <c r="UQK129" s="195"/>
      <c r="UQL129" s="195"/>
      <c r="UQM129" s="195"/>
      <c r="UQN129" s="195"/>
      <c r="UQO129" s="195"/>
      <c r="UQP129" s="195"/>
      <c r="UQQ129" s="195"/>
      <c r="UQR129" s="195"/>
      <c r="UQS129" s="195"/>
      <c r="UQT129" s="195"/>
      <c r="UQU129" s="195"/>
      <c r="UQV129" s="195"/>
      <c r="UQW129" s="195"/>
      <c r="UQX129" s="195"/>
      <c r="UQY129" s="195"/>
      <c r="UQZ129" s="195"/>
      <c r="URA129" s="195"/>
      <c r="URB129" s="195"/>
      <c r="URC129" s="195"/>
      <c r="URD129" s="195"/>
      <c r="URE129" s="195"/>
      <c r="URF129" s="195"/>
      <c r="URG129" s="195"/>
      <c r="URH129" s="195"/>
      <c r="URI129" s="195"/>
      <c r="URJ129" s="195"/>
      <c r="URK129" s="195"/>
      <c r="URL129" s="195"/>
      <c r="URM129" s="195"/>
      <c r="URN129" s="195"/>
      <c r="URO129" s="195"/>
      <c r="URP129" s="195"/>
      <c r="URQ129" s="195"/>
      <c r="URR129" s="195"/>
      <c r="URS129" s="195"/>
      <c r="URT129" s="195"/>
      <c r="URU129" s="195"/>
      <c r="URV129" s="195"/>
      <c r="URW129" s="195"/>
      <c r="URX129" s="195"/>
      <c r="URY129" s="195"/>
      <c r="URZ129" s="195"/>
      <c r="USA129" s="195"/>
      <c r="USB129" s="195"/>
      <c r="USC129" s="195"/>
      <c r="USD129" s="195"/>
      <c r="USE129" s="195"/>
      <c r="USF129" s="195"/>
      <c r="USG129" s="195"/>
      <c r="USH129" s="195"/>
      <c r="USI129" s="195"/>
      <c r="USJ129" s="195"/>
      <c r="USK129" s="195"/>
      <c r="USL129" s="195"/>
      <c r="USM129" s="195"/>
      <c r="USN129" s="195"/>
      <c r="USO129" s="195"/>
      <c r="USP129" s="195"/>
      <c r="USQ129" s="195"/>
      <c r="USR129" s="195"/>
      <c r="USS129" s="195"/>
      <c r="UST129" s="195"/>
      <c r="USU129" s="195"/>
      <c r="USV129" s="195"/>
      <c r="USW129" s="195"/>
      <c r="USX129" s="195"/>
      <c r="USY129" s="195"/>
      <c r="USZ129" s="195"/>
      <c r="UTA129" s="195"/>
      <c r="UTB129" s="195"/>
      <c r="UTC129" s="195"/>
      <c r="UTD129" s="195"/>
      <c r="UTE129" s="195"/>
      <c r="UTF129" s="195"/>
      <c r="UTG129" s="195"/>
      <c r="UTH129" s="195"/>
      <c r="UTI129" s="195"/>
      <c r="UTJ129" s="195"/>
      <c r="UTK129" s="195"/>
      <c r="UTL129" s="195"/>
      <c r="UTM129" s="195"/>
      <c r="UTN129" s="195"/>
      <c r="UTO129" s="195"/>
      <c r="UTP129" s="195"/>
      <c r="UTQ129" s="195"/>
      <c r="UTR129" s="195"/>
      <c r="UTS129" s="195"/>
      <c r="UTT129" s="195"/>
      <c r="UTU129" s="195"/>
      <c r="UTV129" s="195"/>
      <c r="UTW129" s="195"/>
      <c r="UTX129" s="195"/>
      <c r="UTY129" s="195"/>
      <c r="UTZ129" s="195"/>
      <c r="UUA129" s="195"/>
      <c r="UUB129" s="195"/>
      <c r="UUC129" s="195"/>
      <c r="UUD129" s="195"/>
      <c r="UUE129" s="195"/>
      <c r="UUF129" s="195"/>
      <c r="UUG129" s="195"/>
      <c r="UUH129" s="195"/>
      <c r="UUI129" s="195"/>
      <c r="UUJ129" s="195"/>
      <c r="UUK129" s="195"/>
      <c r="UUL129" s="195"/>
      <c r="UUM129" s="195"/>
      <c r="UUN129" s="195"/>
      <c r="UUO129" s="195"/>
      <c r="UUP129" s="195"/>
      <c r="UUQ129" s="195"/>
      <c r="UUR129" s="195"/>
      <c r="UUS129" s="195"/>
      <c r="UUT129" s="195"/>
      <c r="UUU129" s="195"/>
      <c r="UUV129" s="195"/>
      <c r="UUW129" s="195"/>
      <c r="UUX129" s="195"/>
      <c r="UUY129" s="195"/>
      <c r="UUZ129" s="195"/>
      <c r="UVA129" s="195"/>
      <c r="UVB129" s="195"/>
      <c r="UVC129" s="195"/>
      <c r="UVD129" s="195"/>
      <c r="UVE129" s="195"/>
      <c r="UVF129" s="195"/>
      <c r="UVG129" s="195"/>
      <c r="UVH129" s="195"/>
      <c r="UVI129" s="195"/>
      <c r="UVJ129" s="195"/>
      <c r="UVK129" s="195"/>
      <c r="UVL129" s="195"/>
      <c r="UVM129" s="195"/>
      <c r="UVN129" s="195"/>
      <c r="UVO129" s="195"/>
      <c r="UVP129" s="195"/>
      <c r="UVQ129" s="195"/>
      <c r="UVR129" s="195"/>
      <c r="UVS129" s="195"/>
      <c r="UVT129" s="195"/>
      <c r="UVU129" s="195"/>
      <c r="UVV129" s="195"/>
      <c r="UVW129" s="195"/>
      <c r="UVX129" s="195"/>
      <c r="UVY129" s="195"/>
      <c r="UVZ129" s="195"/>
      <c r="UWA129" s="195"/>
      <c r="UWB129" s="195"/>
      <c r="UWC129" s="195"/>
      <c r="UWD129" s="195"/>
      <c r="UWE129" s="195"/>
      <c r="UWF129" s="195"/>
      <c r="UWG129" s="195"/>
      <c r="UWH129" s="195"/>
      <c r="UWI129" s="195"/>
      <c r="UWJ129" s="195"/>
      <c r="UWK129" s="195"/>
      <c r="UWL129" s="195"/>
      <c r="UWM129" s="195"/>
      <c r="UWN129" s="195"/>
      <c r="UWO129" s="195"/>
      <c r="UWP129" s="195"/>
      <c r="UWQ129" s="195"/>
      <c r="UWR129" s="195"/>
      <c r="UWS129" s="195"/>
      <c r="UWT129" s="195"/>
      <c r="UWU129" s="195"/>
      <c r="UWV129" s="195"/>
      <c r="UWW129" s="195"/>
      <c r="UWX129" s="195"/>
      <c r="UWY129" s="195"/>
      <c r="UWZ129" s="195"/>
      <c r="UXA129" s="195"/>
      <c r="UXB129" s="195"/>
      <c r="UXC129" s="195"/>
      <c r="UXD129" s="195"/>
      <c r="UXE129" s="195"/>
      <c r="UXF129" s="195"/>
      <c r="UXG129" s="195"/>
      <c r="UXH129" s="195"/>
      <c r="UXI129" s="195"/>
      <c r="UXJ129" s="195"/>
      <c r="UXK129" s="195"/>
      <c r="UXL129" s="195"/>
      <c r="UXM129" s="195"/>
      <c r="UXN129" s="195"/>
      <c r="UXO129" s="195"/>
      <c r="UXP129" s="195"/>
      <c r="UXQ129" s="195"/>
      <c r="UXR129" s="195"/>
      <c r="UXS129" s="195"/>
      <c r="UXT129" s="195"/>
      <c r="UXU129" s="195"/>
      <c r="UXV129" s="195"/>
      <c r="UXW129" s="195"/>
      <c r="UXX129" s="195"/>
      <c r="UXY129" s="195"/>
      <c r="UXZ129" s="195"/>
      <c r="UYA129" s="195"/>
      <c r="UYB129" s="195"/>
      <c r="UYC129" s="195"/>
      <c r="UYD129" s="195"/>
      <c r="UYE129" s="195"/>
      <c r="UYF129" s="195"/>
      <c r="UYG129" s="195"/>
      <c r="UYH129" s="195"/>
      <c r="UYI129" s="195"/>
      <c r="UYJ129" s="195"/>
      <c r="UYK129" s="195"/>
      <c r="UYL129" s="195"/>
      <c r="UYM129" s="195"/>
      <c r="UYN129" s="195"/>
      <c r="UYO129" s="195"/>
      <c r="UYP129" s="195"/>
      <c r="UYQ129" s="195"/>
      <c r="UYR129" s="195"/>
      <c r="UYS129" s="195"/>
      <c r="UYT129" s="195"/>
      <c r="UYU129" s="195"/>
      <c r="UYV129" s="195"/>
      <c r="UYW129" s="195"/>
      <c r="UYX129" s="195"/>
      <c r="UYY129" s="195"/>
      <c r="UYZ129" s="195"/>
      <c r="UZA129" s="195"/>
      <c r="UZB129" s="195"/>
      <c r="UZC129" s="195"/>
      <c r="UZD129" s="195"/>
      <c r="UZE129" s="195"/>
      <c r="UZF129" s="195"/>
      <c r="UZG129" s="195"/>
      <c r="UZH129" s="195"/>
      <c r="UZI129" s="195"/>
      <c r="UZJ129" s="195"/>
      <c r="UZK129" s="195"/>
      <c r="UZL129" s="195"/>
      <c r="UZM129" s="195"/>
      <c r="UZN129" s="195"/>
      <c r="UZO129" s="195"/>
      <c r="UZP129" s="195"/>
      <c r="UZQ129" s="195"/>
      <c r="UZR129" s="195"/>
      <c r="UZS129" s="195"/>
      <c r="UZT129" s="195"/>
      <c r="UZU129" s="195"/>
      <c r="UZV129" s="195"/>
      <c r="UZW129" s="195"/>
      <c r="UZX129" s="195"/>
      <c r="UZY129" s="195"/>
      <c r="UZZ129" s="195"/>
      <c r="VAA129" s="195"/>
      <c r="VAB129" s="195"/>
      <c r="VAC129" s="195"/>
      <c r="VAD129" s="195"/>
      <c r="VAE129" s="195"/>
      <c r="VAF129" s="195"/>
      <c r="VAG129" s="195"/>
      <c r="VAH129" s="195"/>
      <c r="VAI129" s="195"/>
      <c r="VAJ129" s="195"/>
      <c r="VAK129" s="195"/>
      <c r="VAL129" s="195"/>
      <c r="VAM129" s="195"/>
      <c r="VAN129" s="195"/>
      <c r="VAO129" s="195"/>
      <c r="VAP129" s="195"/>
      <c r="VAQ129" s="195"/>
      <c r="VAR129" s="195"/>
      <c r="VAS129" s="195"/>
      <c r="VAT129" s="195"/>
      <c r="VAU129" s="195"/>
      <c r="VAV129" s="195"/>
      <c r="VAW129" s="195"/>
      <c r="VAX129" s="195"/>
      <c r="VAY129" s="195"/>
      <c r="VAZ129" s="195"/>
      <c r="VBA129" s="195"/>
      <c r="VBB129" s="195"/>
      <c r="VBC129" s="195"/>
      <c r="VBD129" s="195"/>
      <c r="VBE129" s="195"/>
      <c r="VBF129" s="195"/>
      <c r="VBG129" s="195"/>
      <c r="VBH129" s="195"/>
      <c r="VBI129" s="195"/>
      <c r="VBJ129" s="195"/>
      <c r="VBK129" s="195"/>
      <c r="VBL129" s="195"/>
      <c r="VBM129" s="195"/>
      <c r="VBN129" s="195"/>
      <c r="VBO129" s="195"/>
      <c r="VBP129" s="195"/>
      <c r="VBQ129" s="195"/>
      <c r="VBR129" s="195"/>
      <c r="VBS129" s="195"/>
      <c r="VBT129" s="195"/>
      <c r="VBU129" s="195"/>
      <c r="VBV129" s="195"/>
      <c r="VBW129" s="195"/>
      <c r="VBX129" s="195"/>
      <c r="VBY129" s="195"/>
      <c r="VBZ129" s="195"/>
      <c r="VCA129" s="195"/>
      <c r="VCB129" s="195"/>
      <c r="VCC129" s="195"/>
      <c r="VCD129" s="195"/>
      <c r="VCE129" s="195"/>
      <c r="VCF129" s="195"/>
      <c r="VCG129" s="195"/>
      <c r="VCH129" s="195"/>
      <c r="VCI129" s="195"/>
      <c r="VCJ129" s="195"/>
      <c r="VCK129" s="195"/>
      <c r="VCL129" s="195"/>
      <c r="VCM129" s="195"/>
      <c r="VCN129" s="195"/>
      <c r="VCO129" s="195"/>
      <c r="VCP129" s="195"/>
      <c r="VCQ129" s="195"/>
      <c r="VCR129" s="195"/>
      <c r="VCS129" s="195"/>
      <c r="VCT129" s="195"/>
      <c r="VCU129" s="195"/>
      <c r="VCV129" s="195"/>
      <c r="VCW129" s="195"/>
      <c r="VCX129" s="195"/>
      <c r="VCY129" s="195"/>
      <c r="VCZ129" s="195"/>
      <c r="VDA129" s="195"/>
      <c r="VDB129" s="195"/>
      <c r="VDC129" s="195"/>
      <c r="VDD129" s="195"/>
      <c r="VDE129" s="195"/>
      <c r="VDF129" s="195"/>
      <c r="VDG129" s="195"/>
      <c r="VDH129" s="195"/>
      <c r="VDI129" s="195"/>
      <c r="VDJ129" s="195"/>
      <c r="VDK129" s="195"/>
      <c r="VDL129" s="195"/>
      <c r="VDM129" s="195"/>
      <c r="VDN129" s="195"/>
      <c r="VDO129" s="195"/>
      <c r="VDP129" s="195"/>
      <c r="VDQ129" s="195"/>
      <c r="VDR129" s="195"/>
      <c r="VDS129" s="195"/>
      <c r="VDT129" s="195"/>
      <c r="VDU129" s="195"/>
      <c r="VDV129" s="195"/>
      <c r="VDW129" s="195"/>
      <c r="VDX129" s="195"/>
      <c r="VDY129" s="195"/>
      <c r="VDZ129" s="195"/>
      <c r="VEA129" s="195"/>
      <c r="VEB129" s="195"/>
      <c r="VEC129" s="195"/>
      <c r="VED129" s="195"/>
      <c r="VEE129" s="195"/>
      <c r="VEF129" s="195"/>
      <c r="VEG129" s="195"/>
      <c r="VEH129" s="195"/>
      <c r="VEI129" s="195"/>
      <c r="VEJ129" s="195"/>
      <c r="VEK129" s="195"/>
      <c r="VEL129" s="195"/>
      <c r="VEM129" s="195"/>
      <c r="VEN129" s="195"/>
      <c r="VEO129" s="195"/>
      <c r="VEP129" s="195"/>
      <c r="VEQ129" s="195"/>
      <c r="VER129" s="195"/>
      <c r="VES129" s="195"/>
      <c r="VET129" s="195"/>
      <c r="VEU129" s="195"/>
      <c r="VEV129" s="195"/>
      <c r="VEW129" s="195"/>
      <c r="VEX129" s="195"/>
      <c r="VEY129" s="195"/>
      <c r="VEZ129" s="195"/>
      <c r="VFA129" s="195"/>
      <c r="VFB129" s="195"/>
      <c r="VFC129" s="195"/>
      <c r="VFD129" s="195"/>
      <c r="VFE129" s="195"/>
      <c r="VFF129" s="195"/>
      <c r="VFG129" s="195"/>
      <c r="VFH129" s="195"/>
      <c r="VFI129" s="195"/>
      <c r="VFJ129" s="195"/>
      <c r="VFK129" s="195"/>
      <c r="VFL129" s="195"/>
      <c r="VFM129" s="195"/>
      <c r="VFN129" s="195"/>
      <c r="VFO129" s="195"/>
      <c r="VFP129" s="195"/>
      <c r="VFQ129" s="195"/>
      <c r="VFR129" s="195"/>
      <c r="VFS129" s="195"/>
      <c r="VFT129" s="195"/>
      <c r="VFU129" s="195"/>
      <c r="VFV129" s="195"/>
      <c r="VFW129" s="195"/>
      <c r="VFX129" s="195"/>
      <c r="VFY129" s="195"/>
      <c r="VFZ129" s="195"/>
      <c r="VGA129" s="195"/>
      <c r="VGB129" s="195"/>
      <c r="VGC129" s="195"/>
      <c r="VGD129" s="195"/>
      <c r="VGE129" s="195"/>
      <c r="VGF129" s="195"/>
      <c r="VGG129" s="195"/>
      <c r="VGH129" s="195"/>
      <c r="VGI129" s="195"/>
      <c r="VGJ129" s="195"/>
      <c r="VGK129" s="195"/>
      <c r="VGL129" s="195"/>
      <c r="VGM129" s="195"/>
      <c r="VGN129" s="195"/>
      <c r="VGO129" s="195"/>
      <c r="VGP129" s="195"/>
      <c r="VGQ129" s="195"/>
      <c r="VGR129" s="195"/>
      <c r="VGS129" s="195"/>
      <c r="VGT129" s="195"/>
      <c r="VGU129" s="195"/>
      <c r="VGV129" s="195"/>
      <c r="VGW129" s="195"/>
      <c r="VGX129" s="195"/>
      <c r="VGY129" s="195"/>
      <c r="VGZ129" s="195"/>
      <c r="VHA129" s="195"/>
      <c r="VHB129" s="195"/>
      <c r="VHC129" s="195"/>
      <c r="VHD129" s="195"/>
      <c r="VHE129" s="195"/>
      <c r="VHF129" s="195"/>
      <c r="VHG129" s="195"/>
      <c r="VHH129" s="195"/>
      <c r="VHI129" s="195"/>
      <c r="VHJ129" s="195"/>
      <c r="VHK129" s="195"/>
      <c r="VHL129" s="195"/>
      <c r="VHM129" s="195"/>
      <c r="VHN129" s="195"/>
      <c r="VHO129" s="195"/>
      <c r="VHP129" s="195"/>
      <c r="VHQ129" s="195"/>
      <c r="VHR129" s="195"/>
      <c r="VHS129" s="195"/>
      <c r="VHT129" s="195"/>
      <c r="VHU129" s="195"/>
      <c r="VHV129" s="195"/>
      <c r="VHW129" s="195"/>
      <c r="VHX129" s="195"/>
      <c r="VHY129" s="195"/>
      <c r="VHZ129" s="195"/>
      <c r="VIA129" s="195"/>
      <c r="VIB129" s="195"/>
      <c r="VIC129" s="195"/>
      <c r="VID129" s="195"/>
      <c r="VIE129" s="195"/>
      <c r="VIF129" s="195"/>
      <c r="VIG129" s="195"/>
      <c r="VIH129" s="195"/>
      <c r="VII129" s="195"/>
      <c r="VIJ129" s="195"/>
      <c r="VIK129" s="195"/>
      <c r="VIL129" s="195"/>
      <c r="VIM129" s="195"/>
      <c r="VIN129" s="195"/>
      <c r="VIO129" s="195"/>
      <c r="VIP129" s="195"/>
      <c r="VIQ129" s="195"/>
      <c r="VIR129" s="195"/>
      <c r="VIS129" s="195"/>
      <c r="VIT129" s="195"/>
      <c r="VIU129" s="195"/>
      <c r="VIV129" s="195"/>
      <c r="VIW129" s="195"/>
      <c r="VIX129" s="195"/>
      <c r="VIY129" s="195"/>
      <c r="VIZ129" s="195"/>
      <c r="VJA129" s="195"/>
      <c r="VJB129" s="195"/>
      <c r="VJC129" s="195"/>
      <c r="VJD129" s="195"/>
      <c r="VJE129" s="195"/>
      <c r="VJF129" s="195"/>
      <c r="VJG129" s="195"/>
      <c r="VJH129" s="195"/>
      <c r="VJI129" s="195"/>
      <c r="VJJ129" s="195"/>
      <c r="VJK129" s="195"/>
      <c r="VJL129" s="195"/>
      <c r="VJM129" s="195"/>
      <c r="VJN129" s="195"/>
      <c r="VJO129" s="195"/>
      <c r="VJP129" s="195"/>
      <c r="VJQ129" s="195"/>
      <c r="VJR129" s="195"/>
      <c r="VJS129" s="195"/>
      <c r="VJT129" s="195"/>
      <c r="VJU129" s="195"/>
      <c r="VJV129" s="195"/>
      <c r="VJW129" s="195"/>
      <c r="VJX129" s="195"/>
      <c r="VJY129" s="195"/>
      <c r="VJZ129" s="195"/>
      <c r="VKA129" s="195"/>
      <c r="VKB129" s="195"/>
      <c r="VKC129" s="195"/>
      <c r="VKD129" s="195"/>
      <c r="VKE129" s="195"/>
      <c r="VKF129" s="195"/>
      <c r="VKG129" s="195"/>
      <c r="VKH129" s="195"/>
      <c r="VKI129" s="195"/>
      <c r="VKJ129" s="195"/>
      <c r="VKK129" s="195"/>
      <c r="VKL129" s="195"/>
      <c r="VKM129" s="195"/>
      <c r="VKN129" s="195"/>
      <c r="VKO129" s="195"/>
      <c r="VKP129" s="195"/>
      <c r="VKQ129" s="195"/>
      <c r="VKR129" s="195"/>
      <c r="VKS129" s="195"/>
      <c r="VKT129" s="195"/>
      <c r="VKU129" s="195"/>
      <c r="VKV129" s="195"/>
      <c r="VKW129" s="195"/>
      <c r="VKX129" s="195"/>
      <c r="VKY129" s="195"/>
      <c r="VKZ129" s="195"/>
      <c r="VLA129" s="195"/>
      <c r="VLB129" s="195"/>
      <c r="VLC129" s="195"/>
      <c r="VLD129" s="195"/>
      <c r="VLE129" s="195"/>
      <c r="VLF129" s="195"/>
      <c r="VLG129" s="195"/>
      <c r="VLH129" s="195"/>
      <c r="VLI129" s="195"/>
      <c r="VLJ129" s="195"/>
      <c r="VLK129" s="195"/>
      <c r="VLL129" s="195"/>
      <c r="VLM129" s="195"/>
      <c r="VLN129" s="195"/>
      <c r="VLO129" s="195"/>
      <c r="VLP129" s="195"/>
      <c r="VLQ129" s="195"/>
      <c r="VLR129" s="195"/>
      <c r="VLS129" s="195"/>
      <c r="VLT129" s="195"/>
      <c r="VLU129" s="195"/>
      <c r="VLV129" s="195"/>
      <c r="VLW129" s="195"/>
      <c r="VLX129" s="195"/>
      <c r="VLY129" s="195"/>
      <c r="VLZ129" s="195"/>
      <c r="VMA129" s="195"/>
      <c r="VMB129" s="195"/>
      <c r="VMC129" s="195"/>
      <c r="VMD129" s="195"/>
      <c r="VME129" s="195"/>
      <c r="VMF129" s="195"/>
      <c r="VMG129" s="195"/>
      <c r="VMH129" s="195"/>
      <c r="VMI129" s="195"/>
      <c r="VMJ129" s="195"/>
      <c r="VMK129" s="195"/>
      <c r="VML129" s="195"/>
      <c r="VMM129" s="195"/>
      <c r="VMN129" s="195"/>
      <c r="VMO129" s="195"/>
      <c r="VMP129" s="195"/>
      <c r="VMQ129" s="195"/>
      <c r="VMR129" s="195"/>
      <c r="VMS129" s="195"/>
      <c r="VMT129" s="195"/>
      <c r="VMU129" s="195"/>
      <c r="VMV129" s="195"/>
      <c r="VMW129" s="195"/>
      <c r="VMX129" s="195"/>
      <c r="VMY129" s="195"/>
      <c r="VMZ129" s="195"/>
      <c r="VNA129" s="195"/>
      <c r="VNB129" s="195"/>
      <c r="VNC129" s="195"/>
      <c r="VND129" s="195"/>
      <c r="VNE129" s="195"/>
      <c r="VNF129" s="195"/>
      <c r="VNG129" s="195"/>
      <c r="VNH129" s="195"/>
      <c r="VNI129" s="195"/>
      <c r="VNJ129" s="195"/>
      <c r="VNK129" s="195"/>
      <c r="VNL129" s="195"/>
      <c r="VNM129" s="195"/>
      <c r="VNN129" s="195"/>
      <c r="VNO129" s="195"/>
      <c r="VNP129" s="195"/>
      <c r="VNQ129" s="195"/>
      <c r="VNR129" s="195"/>
      <c r="VNS129" s="195"/>
      <c r="VNT129" s="195"/>
      <c r="VNU129" s="195"/>
      <c r="VNV129" s="195"/>
      <c r="VNW129" s="195"/>
      <c r="VNX129" s="195"/>
      <c r="VNY129" s="195"/>
      <c r="VNZ129" s="195"/>
      <c r="VOA129" s="195"/>
      <c r="VOB129" s="195"/>
      <c r="VOC129" s="195"/>
      <c r="VOD129" s="195"/>
      <c r="VOE129" s="195"/>
      <c r="VOF129" s="195"/>
      <c r="VOG129" s="195"/>
      <c r="VOH129" s="195"/>
      <c r="VOI129" s="195"/>
      <c r="VOJ129" s="195"/>
      <c r="VOK129" s="195"/>
      <c r="VOL129" s="195"/>
      <c r="VOM129" s="195"/>
      <c r="VON129" s="195"/>
      <c r="VOO129" s="195"/>
      <c r="VOP129" s="195"/>
      <c r="VOQ129" s="195"/>
      <c r="VOR129" s="195"/>
      <c r="VOS129" s="195"/>
      <c r="VOT129" s="195"/>
      <c r="VOU129" s="195"/>
      <c r="VOV129" s="195"/>
      <c r="VOW129" s="195"/>
      <c r="VOX129" s="195"/>
      <c r="VOY129" s="195"/>
      <c r="VOZ129" s="195"/>
      <c r="VPA129" s="195"/>
      <c r="VPB129" s="195"/>
      <c r="VPC129" s="195"/>
      <c r="VPD129" s="195"/>
      <c r="VPE129" s="195"/>
      <c r="VPF129" s="195"/>
      <c r="VPG129" s="195"/>
      <c r="VPH129" s="195"/>
      <c r="VPI129" s="195"/>
      <c r="VPJ129" s="195"/>
      <c r="VPK129" s="195"/>
      <c r="VPL129" s="195"/>
      <c r="VPM129" s="195"/>
      <c r="VPN129" s="195"/>
      <c r="VPO129" s="195"/>
      <c r="VPP129" s="195"/>
      <c r="VPQ129" s="195"/>
      <c r="VPR129" s="195"/>
      <c r="VPS129" s="195"/>
      <c r="VPT129" s="195"/>
      <c r="VPU129" s="195"/>
      <c r="VPV129" s="195"/>
      <c r="VPW129" s="195"/>
      <c r="VPX129" s="195"/>
      <c r="VPY129" s="195"/>
      <c r="VPZ129" s="195"/>
      <c r="VQA129" s="195"/>
      <c r="VQB129" s="195"/>
      <c r="VQC129" s="195"/>
      <c r="VQD129" s="195"/>
      <c r="VQE129" s="195"/>
      <c r="VQF129" s="195"/>
      <c r="VQG129" s="195"/>
      <c r="VQH129" s="195"/>
      <c r="VQI129" s="195"/>
      <c r="VQJ129" s="195"/>
      <c r="VQK129" s="195"/>
      <c r="VQL129" s="195"/>
      <c r="VQM129" s="195"/>
      <c r="VQN129" s="195"/>
      <c r="VQO129" s="195"/>
      <c r="VQP129" s="195"/>
      <c r="VQQ129" s="195"/>
      <c r="VQR129" s="195"/>
      <c r="VQS129" s="195"/>
      <c r="VQT129" s="195"/>
      <c r="VQU129" s="195"/>
      <c r="VQV129" s="195"/>
      <c r="VQW129" s="195"/>
      <c r="VQX129" s="195"/>
      <c r="VQY129" s="195"/>
      <c r="VQZ129" s="195"/>
      <c r="VRA129" s="195"/>
      <c r="VRB129" s="195"/>
      <c r="VRC129" s="195"/>
      <c r="VRD129" s="195"/>
      <c r="VRE129" s="195"/>
      <c r="VRF129" s="195"/>
      <c r="VRG129" s="195"/>
      <c r="VRH129" s="195"/>
      <c r="VRI129" s="195"/>
      <c r="VRJ129" s="195"/>
      <c r="VRK129" s="195"/>
      <c r="VRL129" s="195"/>
      <c r="VRM129" s="195"/>
      <c r="VRN129" s="195"/>
      <c r="VRO129" s="195"/>
      <c r="VRP129" s="195"/>
      <c r="VRQ129" s="195"/>
      <c r="VRR129" s="195"/>
      <c r="VRS129" s="195"/>
      <c r="VRT129" s="195"/>
      <c r="VRU129" s="195"/>
      <c r="VRV129" s="195"/>
      <c r="VRW129" s="195"/>
      <c r="VRX129" s="195"/>
      <c r="VRY129" s="195"/>
      <c r="VRZ129" s="195"/>
      <c r="VSA129" s="195"/>
      <c r="VSB129" s="195"/>
      <c r="VSC129" s="195"/>
      <c r="VSD129" s="195"/>
      <c r="VSE129" s="195"/>
      <c r="VSF129" s="195"/>
      <c r="VSG129" s="195"/>
      <c r="VSH129" s="195"/>
      <c r="VSI129" s="195"/>
      <c r="VSJ129" s="195"/>
      <c r="VSK129" s="195"/>
      <c r="VSL129" s="195"/>
      <c r="VSM129" s="195"/>
      <c r="VSN129" s="195"/>
      <c r="VSO129" s="195"/>
      <c r="VSP129" s="195"/>
      <c r="VSQ129" s="195"/>
      <c r="VSR129" s="195"/>
      <c r="VSS129" s="195"/>
      <c r="VST129" s="195"/>
      <c r="VSU129" s="195"/>
      <c r="VSV129" s="195"/>
      <c r="VSW129" s="195"/>
      <c r="VSX129" s="195"/>
      <c r="VSY129" s="195"/>
      <c r="VSZ129" s="195"/>
      <c r="VTA129" s="195"/>
      <c r="VTB129" s="195"/>
      <c r="VTC129" s="195"/>
      <c r="VTD129" s="195"/>
      <c r="VTE129" s="195"/>
      <c r="VTF129" s="195"/>
      <c r="VTG129" s="195"/>
      <c r="VTH129" s="195"/>
      <c r="VTI129" s="195"/>
      <c r="VTJ129" s="195"/>
      <c r="VTK129" s="195"/>
      <c r="VTL129" s="195"/>
      <c r="VTM129" s="195"/>
      <c r="VTN129" s="195"/>
      <c r="VTO129" s="195"/>
      <c r="VTP129" s="195"/>
      <c r="VTQ129" s="195"/>
      <c r="VTR129" s="195"/>
      <c r="VTS129" s="195"/>
      <c r="VTT129" s="195"/>
      <c r="VTU129" s="195"/>
      <c r="VTV129" s="195"/>
      <c r="VTW129" s="195"/>
      <c r="VTX129" s="195"/>
      <c r="VTY129" s="195"/>
      <c r="VTZ129" s="195"/>
      <c r="VUA129" s="195"/>
      <c r="VUB129" s="195"/>
      <c r="VUC129" s="195"/>
      <c r="VUD129" s="195"/>
      <c r="VUE129" s="195"/>
      <c r="VUF129" s="195"/>
      <c r="VUG129" s="195"/>
      <c r="VUH129" s="195"/>
      <c r="VUI129" s="195"/>
      <c r="VUJ129" s="195"/>
      <c r="VUK129" s="195"/>
      <c r="VUL129" s="195"/>
      <c r="VUM129" s="195"/>
      <c r="VUN129" s="195"/>
      <c r="VUO129" s="195"/>
      <c r="VUP129" s="195"/>
      <c r="VUQ129" s="195"/>
      <c r="VUR129" s="195"/>
      <c r="VUS129" s="195"/>
      <c r="VUT129" s="195"/>
      <c r="VUU129" s="195"/>
      <c r="VUV129" s="195"/>
      <c r="VUW129" s="195"/>
      <c r="VUX129" s="195"/>
      <c r="VUY129" s="195"/>
      <c r="VUZ129" s="195"/>
      <c r="VVA129" s="195"/>
      <c r="VVB129" s="195"/>
      <c r="VVC129" s="195"/>
      <c r="VVD129" s="195"/>
      <c r="VVE129" s="195"/>
      <c r="VVF129" s="195"/>
      <c r="VVG129" s="195"/>
      <c r="VVH129" s="195"/>
      <c r="VVI129" s="195"/>
      <c r="VVJ129" s="195"/>
      <c r="VVK129" s="195"/>
      <c r="VVL129" s="195"/>
      <c r="VVM129" s="195"/>
      <c r="VVN129" s="195"/>
      <c r="VVO129" s="195"/>
      <c r="VVP129" s="195"/>
      <c r="VVQ129" s="195"/>
      <c r="VVR129" s="195"/>
      <c r="VVS129" s="195"/>
      <c r="VVT129" s="195"/>
      <c r="VVU129" s="195"/>
      <c r="VVV129" s="195"/>
      <c r="VVW129" s="195"/>
      <c r="VVX129" s="195"/>
      <c r="VVY129" s="195"/>
      <c r="VVZ129" s="195"/>
      <c r="VWA129" s="195"/>
      <c r="VWB129" s="195"/>
      <c r="VWC129" s="195"/>
      <c r="VWD129" s="195"/>
      <c r="VWE129" s="195"/>
      <c r="VWF129" s="195"/>
      <c r="VWG129" s="195"/>
      <c r="VWH129" s="195"/>
      <c r="VWI129" s="195"/>
      <c r="VWJ129" s="195"/>
      <c r="VWK129" s="195"/>
      <c r="VWL129" s="195"/>
      <c r="VWM129" s="195"/>
      <c r="VWN129" s="195"/>
      <c r="VWO129" s="195"/>
      <c r="VWP129" s="195"/>
      <c r="VWQ129" s="195"/>
      <c r="VWR129" s="195"/>
      <c r="VWS129" s="195"/>
      <c r="VWT129" s="195"/>
      <c r="VWU129" s="195"/>
      <c r="VWV129" s="195"/>
      <c r="VWW129" s="195"/>
      <c r="VWX129" s="195"/>
      <c r="VWY129" s="195"/>
      <c r="VWZ129" s="195"/>
      <c r="VXA129" s="195"/>
      <c r="VXB129" s="195"/>
      <c r="VXC129" s="195"/>
      <c r="VXD129" s="195"/>
      <c r="VXE129" s="195"/>
      <c r="VXF129" s="195"/>
      <c r="VXG129" s="195"/>
      <c r="VXH129" s="195"/>
      <c r="VXI129" s="195"/>
      <c r="VXJ129" s="195"/>
      <c r="VXK129" s="195"/>
      <c r="VXL129" s="195"/>
      <c r="VXM129" s="195"/>
      <c r="VXN129" s="195"/>
      <c r="VXO129" s="195"/>
      <c r="VXP129" s="195"/>
      <c r="VXQ129" s="195"/>
      <c r="VXR129" s="195"/>
      <c r="VXS129" s="195"/>
      <c r="VXT129" s="195"/>
      <c r="VXU129" s="195"/>
      <c r="VXV129" s="195"/>
      <c r="VXW129" s="195"/>
      <c r="VXX129" s="195"/>
      <c r="VXY129" s="195"/>
      <c r="VXZ129" s="195"/>
      <c r="VYA129" s="195"/>
      <c r="VYB129" s="195"/>
      <c r="VYC129" s="195"/>
      <c r="VYD129" s="195"/>
      <c r="VYE129" s="195"/>
      <c r="VYF129" s="195"/>
      <c r="VYG129" s="195"/>
      <c r="VYH129" s="195"/>
      <c r="VYI129" s="195"/>
      <c r="VYJ129" s="195"/>
      <c r="VYK129" s="195"/>
      <c r="VYL129" s="195"/>
      <c r="VYM129" s="195"/>
      <c r="VYN129" s="195"/>
      <c r="VYO129" s="195"/>
      <c r="VYP129" s="195"/>
      <c r="VYQ129" s="195"/>
      <c r="VYR129" s="195"/>
      <c r="VYS129" s="195"/>
      <c r="VYT129" s="195"/>
      <c r="VYU129" s="195"/>
      <c r="VYV129" s="195"/>
      <c r="VYW129" s="195"/>
      <c r="VYX129" s="195"/>
      <c r="VYY129" s="195"/>
      <c r="VYZ129" s="195"/>
      <c r="VZA129" s="195"/>
      <c r="VZB129" s="195"/>
      <c r="VZC129" s="195"/>
      <c r="VZD129" s="195"/>
      <c r="VZE129" s="195"/>
      <c r="VZF129" s="195"/>
      <c r="VZG129" s="195"/>
      <c r="VZH129" s="195"/>
      <c r="VZI129" s="195"/>
      <c r="VZJ129" s="195"/>
      <c r="VZK129" s="195"/>
      <c r="VZL129" s="195"/>
      <c r="VZM129" s="195"/>
      <c r="VZN129" s="195"/>
      <c r="VZO129" s="195"/>
      <c r="VZP129" s="195"/>
      <c r="VZQ129" s="195"/>
      <c r="VZR129" s="195"/>
      <c r="VZS129" s="195"/>
      <c r="VZT129" s="195"/>
      <c r="VZU129" s="195"/>
      <c r="VZV129" s="195"/>
      <c r="VZW129" s="195"/>
      <c r="VZX129" s="195"/>
      <c r="VZY129" s="195"/>
      <c r="VZZ129" s="195"/>
      <c r="WAA129" s="195"/>
      <c r="WAB129" s="195"/>
      <c r="WAC129" s="195"/>
      <c r="WAD129" s="195"/>
      <c r="WAE129" s="195"/>
      <c r="WAF129" s="195"/>
      <c r="WAG129" s="195"/>
      <c r="WAH129" s="195"/>
      <c r="WAI129" s="195"/>
      <c r="WAJ129" s="195"/>
      <c r="WAK129" s="195"/>
      <c r="WAL129" s="195"/>
      <c r="WAM129" s="195"/>
      <c r="WAN129" s="195"/>
      <c r="WAO129" s="195"/>
      <c r="WAP129" s="195"/>
      <c r="WAQ129" s="195"/>
      <c r="WAR129" s="195"/>
      <c r="WAS129" s="195"/>
      <c r="WAT129" s="195"/>
      <c r="WAU129" s="195"/>
      <c r="WAV129" s="195"/>
      <c r="WAW129" s="195"/>
      <c r="WAX129" s="195"/>
      <c r="WAY129" s="195"/>
      <c r="WAZ129" s="195"/>
      <c r="WBA129" s="195"/>
      <c r="WBB129" s="195"/>
      <c r="WBC129" s="195"/>
      <c r="WBD129" s="195"/>
      <c r="WBE129" s="195"/>
      <c r="WBF129" s="195"/>
      <c r="WBG129" s="195"/>
      <c r="WBH129" s="195"/>
      <c r="WBI129" s="195"/>
      <c r="WBJ129" s="195"/>
      <c r="WBK129" s="195"/>
      <c r="WBL129" s="195"/>
      <c r="WBM129" s="195"/>
      <c r="WBN129" s="195"/>
      <c r="WBO129" s="195"/>
      <c r="WBP129" s="195"/>
      <c r="WBQ129" s="195"/>
      <c r="WBR129" s="195"/>
      <c r="WBS129" s="195"/>
      <c r="WBT129" s="195"/>
      <c r="WBU129" s="195"/>
      <c r="WBV129" s="195"/>
      <c r="WBW129" s="195"/>
      <c r="WBX129" s="195"/>
      <c r="WBY129" s="195"/>
      <c r="WBZ129" s="195"/>
      <c r="WCA129" s="195"/>
      <c r="WCB129" s="195"/>
      <c r="WCC129" s="195"/>
      <c r="WCD129" s="195"/>
      <c r="WCE129" s="195"/>
      <c r="WCF129" s="195"/>
      <c r="WCG129" s="195"/>
      <c r="WCH129" s="195"/>
      <c r="WCI129" s="195"/>
      <c r="WCJ129" s="195"/>
      <c r="WCK129" s="195"/>
      <c r="WCL129" s="195"/>
      <c r="WCM129" s="195"/>
      <c r="WCN129" s="195"/>
      <c r="WCO129" s="195"/>
      <c r="WCP129" s="195"/>
      <c r="WCQ129" s="195"/>
      <c r="WCR129" s="195"/>
      <c r="WCS129" s="195"/>
      <c r="WCT129" s="195"/>
      <c r="WCU129" s="195"/>
      <c r="WCV129" s="195"/>
      <c r="WCW129" s="195"/>
      <c r="WCX129" s="195"/>
      <c r="WCY129" s="195"/>
      <c r="WCZ129" s="195"/>
      <c r="WDA129" s="195"/>
      <c r="WDB129" s="195"/>
      <c r="WDC129" s="195"/>
      <c r="WDD129" s="195"/>
      <c r="WDE129" s="195"/>
      <c r="WDF129" s="195"/>
      <c r="WDG129" s="195"/>
      <c r="WDH129" s="195"/>
      <c r="WDI129" s="195"/>
      <c r="WDJ129" s="195"/>
      <c r="WDK129" s="195"/>
      <c r="WDL129" s="195"/>
      <c r="WDM129" s="195"/>
      <c r="WDN129" s="195"/>
      <c r="WDO129" s="195"/>
      <c r="WDP129" s="195"/>
      <c r="WDQ129" s="195"/>
      <c r="WDR129" s="195"/>
      <c r="WDS129" s="195"/>
      <c r="WDT129" s="195"/>
      <c r="WDU129" s="195"/>
      <c r="WDV129" s="195"/>
      <c r="WDW129" s="195"/>
      <c r="WDX129" s="195"/>
      <c r="WDY129" s="195"/>
      <c r="WDZ129" s="195"/>
      <c r="WEA129" s="195"/>
      <c r="WEB129" s="195"/>
      <c r="WEC129" s="195"/>
      <c r="WED129" s="195"/>
      <c r="WEE129" s="195"/>
      <c r="WEF129" s="195"/>
      <c r="WEG129" s="195"/>
      <c r="WEH129" s="195"/>
      <c r="WEI129" s="195"/>
      <c r="WEJ129" s="195"/>
      <c r="WEK129" s="195"/>
      <c r="WEL129" s="195"/>
      <c r="WEM129" s="195"/>
      <c r="WEN129" s="195"/>
      <c r="WEO129" s="195"/>
      <c r="WEP129" s="195"/>
      <c r="WEQ129" s="195"/>
      <c r="WER129" s="195"/>
      <c r="WES129" s="195"/>
      <c r="WET129" s="195"/>
      <c r="WEU129" s="195"/>
      <c r="WEV129" s="195"/>
      <c r="WEW129" s="195"/>
      <c r="WEX129" s="195"/>
      <c r="WEY129" s="195"/>
      <c r="WEZ129" s="195"/>
      <c r="WFA129" s="195"/>
      <c r="WFB129" s="195"/>
      <c r="WFC129" s="195"/>
      <c r="WFD129" s="195"/>
      <c r="WFE129" s="195"/>
      <c r="WFF129" s="195"/>
      <c r="WFG129" s="195"/>
      <c r="WFH129" s="195"/>
      <c r="WFI129" s="195"/>
      <c r="WFJ129" s="195"/>
      <c r="WFK129" s="195"/>
      <c r="WFL129" s="195"/>
      <c r="WFM129" s="195"/>
      <c r="WFN129" s="195"/>
      <c r="WFO129" s="195"/>
      <c r="WFP129" s="195"/>
      <c r="WFQ129" s="195"/>
      <c r="WFR129" s="195"/>
      <c r="WFS129" s="195"/>
      <c r="WFT129" s="195"/>
      <c r="WFU129" s="195"/>
      <c r="WFV129" s="195"/>
      <c r="WFW129" s="195"/>
      <c r="WFX129" s="195"/>
      <c r="WFY129" s="195"/>
      <c r="WFZ129" s="195"/>
      <c r="WGA129" s="195"/>
      <c r="WGB129" s="195"/>
      <c r="WGC129" s="195"/>
      <c r="WGD129" s="195"/>
      <c r="WGE129" s="195"/>
      <c r="WGF129" s="195"/>
      <c r="WGG129" s="195"/>
      <c r="WGH129" s="195"/>
      <c r="WGI129" s="195"/>
      <c r="WGJ129" s="195"/>
      <c r="WGK129" s="195"/>
      <c r="WGL129" s="195"/>
      <c r="WGM129" s="195"/>
      <c r="WGN129" s="195"/>
      <c r="WGO129" s="195"/>
      <c r="WGP129" s="195"/>
      <c r="WGQ129" s="195"/>
      <c r="WGR129" s="195"/>
      <c r="WGS129" s="195"/>
      <c r="WGT129" s="195"/>
      <c r="WGU129" s="195"/>
      <c r="WGV129" s="195"/>
      <c r="WGW129" s="195"/>
      <c r="WGX129" s="195"/>
      <c r="WGY129" s="195"/>
      <c r="WGZ129" s="195"/>
      <c r="WHA129" s="195"/>
      <c r="WHB129" s="195"/>
      <c r="WHC129" s="195"/>
      <c r="WHD129" s="195"/>
      <c r="WHE129" s="195"/>
      <c r="WHF129" s="195"/>
      <c r="WHG129" s="195"/>
      <c r="WHH129" s="195"/>
      <c r="WHI129" s="195"/>
      <c r="WHJ129" s="195"/>
      <c r="WHK129" s="195"/>
      <c r="WHL129" s="195"/>
      <c r="WHM129" s="195"/>
      <c r="WHN129" s="195"/>
      <c r="WHO129" s="195"/>
      <c r="WHP129" s="195"/>
      <c r="WHQ129" s="195"/>
      <c r="WHR129" s="195"/>
      <c r="WHS129" s="195"/>
      <c r="WHT129" s="195"/>
      <c r="WHU129" s="195"/>
      <c r="WHV129" s="195"/>
      <c r="WHW129" s="195"/>
      <c r="WHX129" s="195"/>
      <c r="WHY129" s="195"/>
      <c r="WHZ129" s="195"/>
      <c r="WIA129" s="195"/>
      <c r="WIB129" s="195"/>
      <c r="WIC129" s="195"/>
      <c r="WID129" s="195"/>
      <c r="WIE129" s="195"/>
      <c r="WIF129" s="195"/>
      <c r="WIG129" s="195"/>
      <c r="WIH129" s="195"/>
      <c r="WII129" s="195"/>
      <c r="WIJ129" s="195"/>
      <c r="WIK129" s="195"/>
      <c r="WIL129" s="195"/>
      <c r="WIM129" s="195"/>
      <c r="WIN129" s="195"/>
      <c r="WIO129" s="195"/>
      <c r="WIP129" s="195"/>
      <c r="WIQ129" s="195"/>
      <c r="WIR129" s="195"/>
      <c r="WIS129" s="195"/>
      <c r="WIT129" s="195"/>
      <c r="WIU129" s="195"/>
      <c r="WIV129" s="195"/>
      <c r="WIW129" s="195"/>
      <c r="WIX129" s="195"/>
      <c r="WIY129" s="195"/>
      <c r="WIZ129" s="195"/>
      <c r="WJA129" s="195"/>
      <c r="WJB129" s="195"/>
      <c r="WJC129" s="195"/>
      <c r="WJD129" s="195"/>
      <c r="WJE129" s="195"/>
      <c r="WJF129" s="195"/>
      <c r="WJG129" s="195"/>
      <c r="WJH129" s="195"/>
      <c r="WJI129" s="195"/>
      <c r="WJJ129" s="195"/>
      <c r="WJK129" s="195"/>
      <c r="WJL129" s="195"/>
      <c r="WJM129" s="195"/>
      <c r="WJN129" s="195"/>
      <c r="WJO129" s="195"/>
      <c r="WJP129" s="195"/>
      <c r="WJQ129" s="195"/>
      <c r="WJR129" s="195"/>
      <c r="WJS129" s="195"/>
      <c r="WJT129" s="195"/>
      <c r="WJU129" s="195"/>
      <c r="WJV129" s="195"/>
      <c r="WJW129" s="195"/>
      <c r="WJX129" s="195"/>
      <c r="WJY129" s="195"/>
      <c r="WJZ129" s="195"/>
      <c r="WKA129" s="195"/>
      <c r="WKB129" s="195"/>
      <c r="WKC129" s="195"/>
      <c r="WKD129" s="195"/>
      <c r="WKE129" s="195"/>
      <c r="WKF129" s="195"/>
      <c r="WKG129" s="195"/>
      <c r="WKH129" s="195"/>
      <c r="WKI129" s="195"/>
      <c r="WKJ129" s="195"/>
      <c r="WKK129" s="195"/>
      <c r="WKL129" s="195"/>
      <c r="WKM129" s="195"/>
      <c r="WKN129" s="195"/>
      <c r="WKO129" s="195"/>
      <c r="WKP129" s="195"/>
      <c r="WKQ129" s="195"/>
      <c r="WKR129" s="195"/>
      <c r="WKS129" s="195"/>
      <c r="WKT129" s="195"/>
      <c r="WKU129" s="195"/>
      <c r="WKV129" s="195"/>
      <c r="WKW129" s="195"/>
      <c r="WKX129" s="195"/>
      <c r="WKY129" s="195"/>
      <c r="WKZ129" s="195"/>
      <c r="WLA129" s="195"/>
      <c r="WLB129" s="195"/>
      <c r="WLC129" s="195"/>
      <c r="WLD129" s="195"/>
      <c r="WLE129" s="195"/>
      <c r="WLF129" s="195"/>
      <c r="WLG129" s="195"/>
      <c r="WLH129" s="195"/>
      <c r="WLI129" s="195"/>
      <c r="WLJ129" s="195"/>
      <c r="WLK129" s="195"/>
      <c r="WLL129" s="195"/>
      <c r="WLM129" s="195"/>
      <c r="WLN129" s="195"/>
      <c r="WLO129" s="195"/>
      <c r="WLP129" s="195"/>
      <c r="WLQ129" s="195"/>
      <c r="WLR129" s="195"/>
      <c r="WLS129" s="195"/>
      <c r="WLT129" s="195"/>
      <c r="WLU129" s="195"/>
      <c r="WLV129" s="195"/>
      <c r="WLW129" s="195"/>
      <c r="WLX129" s="195"/>
      <c r="WLY129" s="195"/>
      <c r="WLZ129" s="195"/>
      <c r="WMA129" s="195"/>
      <c r="WMB129" s="195"/>
      <c r="WMC129" s="195"/>
      <c r="WMD129" s="195"/>
      <c r="WME129" s="195"/>
      <c r="WMF129" s="195"/>
      <c r="WMG129" s="195"/>
      <c r="WMH129" s="195"/>
      <c r="WMI129" s="195"/>
      <c r="WMJ129" s="195"/>
      <c r="WMK129" s="195"/>
      <c r="WML129" s="195"/>
      <c r="WMM129" s="195"/>
      <c r="WMN129" s="195"/>
      <c r="WMO129" s="195"/>
      <c r="WMP129" s="195"/>
      <c r="WMQ129" s="195"/>
      <c r="WMR129" s="195"/>
      <c r="WMS129" s="195"/>
      <c r="WMT129" s="195"/>
      <c r="WMU129" s="195"/>
      <c r="WMV129" s="195"/>
      <c r="WMW129" s="195"/>
      <c r="WMX129" s="195"/>
      <c r="WMY129" s="195"/>
      <c r="WMZ129" s="195"/>
      <c r="WNA129" s="195"/>
      <c r="WNB129" s="195"/>
      <c r="WNC129" s="195"/>
      <c r="WND129" s="195"/>
      <c r="WNE129" s="195"/>
      <c r="WNF129" s="195"/>
      <c r="WNG129" s="195"/>
      <c r="WNH129" s="195"/>
      <c r="WNI129" s="195"/>
      <c r="WNJ129" s="195"/>
      <c r="WNK129" s="195"/>
      <c r="WNL129" s="195"/>
      <c r="WNM129" s="195"/>
      <c r="WNN129" s="195"/>
      <c r="WNO129" s="195"/>
      <c r="WNP129" s="195"/>
      <c r="WNQ129" s="195"/>
      <c r="WNR129" s="195"/>
      <c r="WNS129" s="195"/>
      <c r="WNT129" s="195"/>
      <c r="WNU129" s="195"/>
      <c r="WNV129" s="195"/>
      <c r="WNW129" s="195"/>
      <c r="WNX129" s="195"/>
      <c r="WNY129" s="195"/>
      <c r="WNZ129" s="195"/>
      <c r="WOA129" s="195"/>
      <c r="WOB129" s="195"/>
      <c r="WOC129" s="195"/>
      <c r="WOD129" s="195"/>
      <c r="WOE129" s="195"/>
      <c r="WOF129" s="195"/>
      <c r="WOG129" s="195"/>
      <c r="WOH129" s="195"/>
      <c r="WOI129" s="195"/>
      <c r="WOJ129" s="195"/>
      <c r="WOK129" s="195"/>
      <c r="WOL129" s="195"/>
      <c r="WOM129" s="195"/>
      <c r="WON129" s="195"/>
      <c r="WOO129" s="195"/>
      <c r="WOP129" s="195"/>
      <c r="WOQ129" s="195"/>
      <c r="WOR129" s="195"/>
      <c r="WOS129" s="195"/>
      <c r="WOT129" s="195"/>
      <c r="WOU129" s="195"/>
      <c r="WOV129" s="195"/>
      <c r="WOW129" s="195"/>
      <c r="WOX129" s="195"/>
      <c r="WOY129" s="195"/>
      <c r="WOZ129" s="195"/>
      <c r="WPA129" s="195"/>
      <c r="WPB129" s="195"/>
      <c r="WPC129" s="195"/>
      <c r="WPD129" s="195"/>
      <c r="WPE129" s="195"/>
      <c r="WPF129" s="195"/>
      <c r="WPG129" s="195"/>
      <c r="WPH129" s="195"/>
      <c r="WPI129" s="195"/>
      <c r="WPJ129" s="195"/>
      <c r="WPK129" s="195"/>
      <c r="WPL129" s="195"/>
      <c r="WPM129" s="195"/>
      <c r="WPN129" s="195"/>
      <c r="WPO129" s="195"/>
      <c r="WPP129" s="195"/>
      <c r="WPQ129" s="195"/>
      <c r="WPR129" s="195"/>
      <c r="WPS129" s="195"/>
      <c r="WPT129" s="195"/>
      <c r="WPU129" s="195"/>
      <c r="WPV129" s="195"/>
      <c r="WPW129" s="195"/>
      <c r="WPX129" s="195"/>
      <c r="WPY129" s="195"/>
      <c r="WPZ129" s="195"/>
      <c r="WQA129" s="195"/>
      <c r="WQB129" s="195"/>
      <c r="WQC129" s="195"/>
      <c r="WQD129" s="195"/>
      <c r="WQE129" s="195"/>
      <c r="WQF129" s="195"/>
      <c r="WQG129" s="195"/>
      <c r="WQH129" s="195"/>
      <c r="WQI129" s="195"/>
      <c r="WQJ129" s="195"/>
      <c r="WQK129" s="195"/>
      <c r="WQL129" s="195"/>
      <c r="WQM129" s="195"/>
      <c r="WQN129" s="195"/>
      <c r="WQO129" s="195"/>
      <c r="WQP129" s="195"/>
      <c r="WQQ129" s="195"/>
      <c r="WQR129" s="195"/>
      <c r="WQS129" s="195"/>
      <c r="WQT129" s="195"/>
      <c r="WQU129" s="195"/>
      <c r="WQV129" s="195"/>
      <c r="WQW129" s="195"/>
      <c r="WQX129" s="195"/>
      <c r="WQY129" s="195"/>
      <c r="WQZ129" s="195"/>
      <c r="WRA129" s="195"/>
      <c r="WRB129" s="195"/>
      <c r="WRC129" s="195"/>
      <c r="WRD129" s="195"/>
      <c r="WRE129" s="195"/>
      <c r="WRF129" s="195"/>
      <c r="WRG129" s="195"/>
      <c r="WRH129" s="195"/>
      <c r="WRI129" s="195"/>
      <c r="WRJ129" s="195"/>
      <c r="WRK129" s="195"/>
      <c r="WRL129" s="195"/>
      <c r="WRM129" s="195"/>
      <c r="WRN129" s="195"/>
      <c r="WRO129" s="195"/>
      <c r="WRP129" s="195"/>
      <c r="WRQ129" s="195"/>
      <c r="WRR129" s="195"/>
      <c r="WRS129" s="195"/>
      <c r="WRT129" s="195"/>
      <c r="WRU129" s="195"/>
      <c r="WRV129" s="195"/>
      <c r="WRW129" s="195"/>
      <c r="WRX129" s="195"/>
      <c r="WRY129" s="195"/>
      <c r="WRZ129" s="195"/>
      <c r="WSA129" s="195"/>
      <c r="WSB129" s="195"/>
      <c r="WSC129" s="195"/>
      <c r="WSD129" s="195"/>
      <c r="WSE129" s="195"/>
      <c r="WSF129" s="195"/>
      <c r="WSG129" s="195"/>
      <c r="WSH129" s="195"/>
      <c r="WSI129" s="195"/>
      <c r="WSJ129" s="195"/>
      <c r="WSK129" s="195"/>
      <c r="WSL129" s="195"/>
      <c r="WSM129" s="195"/>
      <c r="WSN129" s="195"/>
      <c r="WSO129" s="195"/>
      <c r="WSP129" s="195"/>
      <c r="WSQ129" s="195"/>
      <c r="WSR129" s="195"/>
      <c r="WSS129" s="195"/>
      <c r="WST129" s="195"/>
      <c r="WSU129" s="195"/>
      <c r="WSV129" s="195"/>
      <c r="WSW129" s="195"/>
      <c r="WSX129" s="195"/>
      <c r="WSY129" s="195"/>
      <c r="WSZ129" s="195"/>
      <c r="WTA129" s="195"/>
      <c r="WTB129" s="195"/>
      <c r="WTC129" s="195"/>
      <c r="WTD129" s="195"/>
      <c r="WTE129" s="195"/>
      <c r="WTF129" s="195"/>
      <c r="WTG129" s="195"/>
      <c r="WTH129" s="195"/>
      <c r="WTI129" s="195"/>
      <c r="WTJ129" s="195"/>
      <c r="WTK129" s="195"/>
      <c r="WTL129" s="195"/>
      <c r="WTM129" s="195"/>
      <c r="WTN129" s="195"/>
      <c r="WTO129" s="195"/>
      <c r="WTP129" s="195"/>
      <c r="WTQ129" s="195"/>
      <c r="WTR129" s="195"/>
      <c r="WTS129" s="195"/>
      <c r="WTT129" s="195"/>
      <c r="WTU129" s="195"/>
      <c r="WTV129" s="195"/>
      <c r="WTW129" s="195"/>
      <c r="WTX129" s="195"/>
      <c r="WTY129" s="195"/>
      <c r="WTZ129" s="195"/>
      <c r="WUA129" s="195"/>
      <c r="WUB129" s="195"/>
      <c r="WUC129" s="195"/>
      <c r="WUD129" s="195"/>
      <c r="WUE129" s="195"/>
      <c r="WUF129" s="195"/>
      <c r="WUG129" s="195"/>
      <c r="WUH129" s="195"/>
      <c r="WUI129" s="195"/>
      <c r="WUJ129" s="195"/>
      <c r="WUK129" s="195"/>
      <c r="WUL129" s="195"/>
      <c r="WUM129" s="195"/>
      <c r="WUN129" s="195"/>
      <c r="WUO129" s="195"/>
      <c r="WUP129" s="195"/>
      <c r="WUQ129" s="195"/>
      <c r="WUR129" s="195"/>
      <c r="WUS129" s="195"/>
      <c r="WUT129" s="195"/>
      <c r="WUU129" s="195"/>
      <c r="WUV129" s="195"/>
      <c r="WUW129" s="195"/>
      <c r="WUX129" s="195"/>
      <c r="WUY129" s="195"/>
      <c r="WUZ129" s="195"/>
      <c r="WVA129" s="195"/>
      <c r="WVB129" s="195"/>
      <c r="WVC129" s="195"/>
      <c r="WVD129" s="195"/>
      <c r="WVE129" s="195"/>
      <c r="WVF129" s="195"/>
      <c r="WVG129" s="195"/>
      <c r="WVH129" s="195"/>
      <c r="WVI129" s="195"/>
      <c r="WVJ129" s="195"/>
      <c r="WVK129" s="195"/>
      <c r="WVL129" s="195"/>
      <c r="WVM129" s="195"/>
      <c r="WVN129" s="195"/>
      <c r="WVO129" s="195"/>
      <c r="WVP129" s="195"/>
      <c r="WVQ129" s="195"/>
      <c r="WVR129" s="195"/>
      <c r="WVS129" s="195"/>
      <c r="WVT129" s="195"/>
      <c r="WVU129" s="195"/>
      <c r="WVV129" s="195"/>
      <c r="WVW129" s="195"/>
      <c r="WVX129" s="195"/>
      <c r="WVY129" s="195"/>
      <c r="WVZ129" s="195"/>
      <c r="WWA129" s="195"/>
      <c r="WWB129" s="195"/>
      <c r="WWC129" s="195"/>
      <c r="WWD129" s="195"/>
      <c r="WWE129" s="195"/>
      <c r="WWF129" s="195"/>
      <c r="WWG129" s="195"/>
      <c r="WWH129" s="195"/>
      <c r="WWI129" s="195"/>
      <c r="WWJ129" s="195"/>
      <c r="WWK129" s="195"/>
      <c r="WWL129" s="195"/>
      <c r="WWM129" s="195"/>
      <c r="WWN129" s="195"/>
      <c r="WWO129" s="195"/>
      <c r="WWP129" s="195"/>
      <c r="WWQ129" s="195"/>
      <c r="WWR129" s="195"/>
      <c r="WWS129" s="195"/>
      <c r="WWT129" s="195"/>
      <c r="WWU129" s="195"/>
      <c r="WWV129" s="195"/>
      <c r="WWW129" s="195"/>
      <c r="WWX129" s="195"/>
      <c r="WWY129" s="195"/>
      <c r="WWZ129" s="195"/>
      <c r="WXA129" s="195"/>
      <c r="WXB129" s="195"/>
      <c r="WXC129" s="195"/>
      <c r="WXD129" s="195"/>
      <c r="WXE129" s="195"/>
      <c r="WXF129" s="195"/>
      <c r="WXG129" s="195"/>
      <c r="WXH129" s="195"/>
      <c r="WXI129" s="195"/>
      <c r="WXJ129" s="195"/>
      <c r="WXK129" s="195"/>
      <c r="WXL129" s="195"/>
      <c r="WXM129" s="195"/>
      <c r="WXN129" s="195"/>
      <c r="WXO129" s="195"/>
      <c r="WXP129" s="195"/>
      <c r="WXQ129" s="195"/>
      <c r="WXR129" s="195"/>
      <c r="WXS129" s="195"/>
      <c r="WXT129" s="195"/>
      <c r="WXU129" s="195"/>
      <c r="WXV129" s="195"/>
      <c r="WXW129" s="195"/>
      <c r="WXX129" s="195"/>
      <c r="WXY129" s="195"/>
      <c r="WXZ129" s="195"/>
      <c r="WYA129" s="195"/>
      <c r="WYB129" s="195"/>
      <c r="WYC129" s="195"/>
      <c r="WYD129" s="195"/>
      <c r="WYE129" s="195"/>
      <c r="WYF129" s="195"/>
      <c r="WYG129" s="195"/>
      <c r="WYH129" s="195"/>
      <c r="WYI129" s="195"/>
      <c r="WYJ129" s="195"/>
      <c r="WYK129" s="195"/>
      <c r="WYL129" s="195"/>
      <c r="WYM129" s="195"/>
      <c r="WYN129" s="195"/>
      <c r="WYO129" s="195"/>
      <c r="WYP129" s="195"/>
      <c r="WYQ129" s="195"/>
      <c r="WYR129" s="195"/>
      <c r="WYS129" s="195"/>
      <c r="WYT129" s="195"/>
      <c r="WYU129" s="195"/>
      <c r="WYV129" s="195"/>
      <c r="WYW129" s="195"/>
      <c r="WYX129" s="195"/>
      <c r="WYY129" s="195"/>
      <c r="WYZ129" s="195"/>
      <c r="WZA129" s="195"/>
      <c r="WZB129" s="195"/>
      <c r="WZC129" s="195"/>
      <c r="WZD129" s="195"/>
      <c r="WZE129" s="195"/>
      <c r="WZF129" s="195"/>
      <c r="WZG129" s="195"/>
      <c r="WZH129" s="195"/>
      <c r="WZI129" s="195"/>
      <c r="WZJ129" s="195"/>
      <c r="WZK129" s="195"/>
      <c r="WZL129" s="195"/>
      <c r="WZM129" s="195"/>
      <c r="WZN129" s="195"/>
      <c r="WZO129" s="195"/>
      <c r="WZP129" s="195"/>
      <c r="WZQ129" s="195"/>
      <c r="WZR129" s="195"/>
      <c r="WZS129" s="195"/>
      <c r="WZT129" s="195"/>
      <c r="WZU129" s="195"/>
      <c r="WZV129" s="195"/>
      <c r="WZW129" s="195"/>
      <c r="WZX129" s="195"/>
      <c r="WZY129" s="195"/>
      <c r="WZZ129" s="195"/>
      <c r="XAA129" s="195"/>
      <c r="XAB129" s="195"/>
      <c r="XAC129" s="195"/>
      <c r="XAD129" s="195"/>
      <c r="XAE129" s="195"/>
      <c r="XAF129" s="195"/>
      <c r="XAG129" s="195"/>
      <c r="XAH129" s="195"/>
      <c r="XAI129" s="195"/>
      <c r="XAJ129" s="195"/>
      <c r="XAK129" s="195"/>
      <c r="XAL129" s="195"/>
      <c r="XAM129" s="195"/>
      <c r="XAN129" s="195"/>
      <c r="XAO129" s="195"/>
      <c r="XAP129" s="195"/>
      <c r="XAQ129" s="195"/>
      <c r="XAR129" s="195"/>
      <c r="XAS129" s="195"/>
      <c r="XAT129" s="195"/>
      <c r="XAU129" s="195"/>
      <c r="XAV129" s="195"/>
      <c r="XAW129" s="195"/>
      <c r="XAX129" s="195"/>
      <c r="XAY129" s="195"/>
      <c r="XAZ129" s="195"/>
      <c r="XBA129" s="195"/>
      <c r="XBB129" s="195"/>
      <c r="XBC129" s="195"/>
      <c r="XBD129" s="195"/>
      <c r="XBE129" s="195"/>
      <c r="XBF129" s="195"/>
      <c r="XBG129" s="195"/>
      <c r="XBH129" s="195"/>
      <c r="XBI129" s="195"/>
      <c r="XBJ129" s="195"/>
      <c r="XBK129" s="195"/>
      <c r="XBL129" s="195"/>
      <c r="XBM129" s="195"/>
      <c r="XBN129" s="195"/>
      <c r="XBO129" s="195"/>
      <c r="XBP129" s="195"/>
      <c r="XBQ129" s="195"/>
      <c r="XBR129" s="195"/>
      <c r="XBS129" s="195"/>
      <c r="XBT129" s="195"/>
      <c r="XBU129" s="195"/>
      <c r="XBV129" s="195"/>
      <c r="XBW129" s="195"/>
      <c r="XBX129" s="195"/>
      <c r="XBY129" s="195"/>
      <c r="XBZ129" s="195"/>
      <c r="XCA129" s="195"/>
      <c r="XCB129" s="195"/>
      <c r="XCC129" s="195"/>
      <c r="XCD129" s="195"/>
      <c r="XCE129" s="195"/>
      <c r="XCF129" s="195"/>
      <c r="XCG129" s="195"/>
      <c r="XCH129" s="195"/>
      <c r="XCI129" s="195"/>
      <c r="XCJ129" s="195"/>
      <c r="XCK129" s="195"/>
      <c r="XCL129" s="195"/>
      <c r="XCM129" s="195"/>
      <c r="XCN129" s="195"/>
      <c r="XCO129" s="195"/>
      <c r="XCP129" s="195"/>
      <c r="XCQ129" s="195"/>
      <c r="XCR129" s="195"/>
      <c r="XCS129" s="195"/>
      <c r="XCT129" s="195"/>
      <c r="XCU129" s="195"/>
      <c r="XCV129" s="195"/>
      <c r="XCW129" s="195"/>
      <c r="XCX129" s="195"/>
      <c r="XCY129" s="195"/>
      <c r="XCZ129" s="195"/>
      <c r="XDA129" s="195"/>
      <c r="XDB129" s="195"/>
      <c r="XDC129" s="195"/>
      <c r="XDD129" s="195"/>
      <c r="XDE129" s="195"/>
      <c r="XDF129" s="195"/>
      <c r="XDG129" s="195"/>
      <c r="XDH129" s="195"/>
      <c r="XDI129" s="195"/>
      <c r="XDJ129" s="195"/>
      <c r="XDK129" s="195"/>
      <c r="XDL129" s="195"/>
      <c r="XDM129" s="195"/>
      <c r="XDN129" s="195"/>
      <c r="XDO129" s="195"/>
      <c r="XDP129" s="195"/>
      <c r="XDQ129" s="195"/>
      <c r="XDR129" s="195"/>
      <c r="XDS129" s="195"/>
      <c r="XDT129" s="195"/>
      <c r="XDU129" s="195"/>
      <c r="XDV129" s="195"/>
      <c r="XDW129" s="195"/>
      <c r="XDX129" s="195"/>
      <c r="XDY129" s="195"/>
      <c r="XDZ129" s="195"/>
      <c r="XEA129" s="195"/>
      <c r="XEB129" s="195"/>
      <c r="XEC129" s="195"/>
      <c r="XED129" s="195"/>
      <c r="XEE129" s="195"/>
      <c r="XEF129" s="195"/>
      <c r="XEG129" s="195"/>
      <c r="XEH129" s="195"/>
      <c r="XEI129" s="195"/>
      <c r="XEJ129" s="195"/>
      <c r="XEK129" s="195"/>
      <c r="XEL129" s="195"/>
      <c r="XEM129" s="195"/>
      <c r="XEN129" s="195"/>
      <c r="XEO129" s="195"/>
      <c r="XEP129" s="195"/>
      <c r="XEQ129" s="195"/>
      <c r="XER129" s="195"/>
      <c r="XES129" s="195"/>
      <c r="XET129" s="195"/>
      <c r="XEU129" s="195"/>
      <c r="XEV129" s="195"/>
      <c r="XEW129" s="195"/>
      <c r="XEX129" s="195"/>
      <c r="XEY129" s="195"/>
      <c r="XEZ129" s="195"/>
      <c r="XFA129" s="195"/>
    </row>
    <row r="130" spans="1:16381" ht="16.5" customHeight="1"/>
    <row r="131" spans="1:16381">
      <c r="B131" s="21" t="s">
        <v>14</v>
      </c>
      <c r="C131" s="18">
        <v>1058</v>
      </c>
      <c r="D131" s="353" t="s">
        <v>76</v>
      </c>
      <c r="E131" s="354"/>
      <c r="F131" s="354"/>
      <c r="G131" s="354"/>
      <c r="H131" s="354"/>
      <c r="I131" s="360"/>
    </row>
    <row r="132" spans="1:16381" ht="15" customHeight="1">
      <c r="B132" s="21" t="s">
        <v>15</v>
      </c>
      <c r="C132" s="87" t="s">
        <v>405</v>
      </c>
      <c r="D132" s="306" t="s">
        <v>80</v>
      </c>
      <c r="E132" s="306" t="s">
        <v>81</v>
      </c>
      <c r="F132" s="350" t="s">
        <v>13</v>
      </c>
      <c r="G132" s="350" t="s">
        <v>16</v>
      </c>
      <c r="H132" s="350" t="s">
        <v>20</v>
      </c>
      <c r="I132" s="352" t="s">
        <v>170</v>
      </c>
    </row>
    <row r="133" spans="1:16381" ht="25.5">
      <c r="B133" s="21" t="s">
        <v>7</v>
      </c>
      <c r="C133" s="18" t="s">
        <v>406</v>
      </c>
      <c r="D133" s="348"/>
      <c r="E133" s="348"/>
      <c r="F133" s="357"/>
      <c r="G133" s="357"/>
      <c r="H133" s="357"/>
      <c r="I133" s="359"/>
    </row>
    <row r="134" spans="1:16381" ht="38.25">
      <c r="B134" s="21" t="s">
        <v>17</v>
      </c>
      <c r="C134" s="18" t="s">
        <v>407</v>
      </c>
      <c r="D134" s="348"/>
      <c r="E134" s="348"/>
      <c r="F134" s="357"/>
      <c r="G134" s="357"/>
      <c r="H134" s="357"/>
      <c r="I134" s="359"/>
    </row>
    <row r="135" spans="1:16381" ht="17.25">
      <c r="B135" s="21" t="s">
        <v>1109</v>
      </c>
      <c r="C135" s="18" t="s">
        <v>408</v>
      </c>
      <c r="D135" s="348"/>
      <c r="E135" s="348"/>
      <c r="F135" s="357"/>
      <c r="G135" s="357"/>
      <c r="H135" s="357"/>
      <c r="I135" s="359"/>
    </row>
    <row r="136" spans="1:16381">
      <c r="B136" s="29" t="s">
        <v>171</v>
      </c>
      <c r="C136" s="22" t="s">
        <v>409</v>
      </c>
      <c r="D136" s="349"/>
      <c r="E136" s="349"/>
      <c r="F136" s="358"/>
      <c r="G136" s="358"/>
      <c r="H136" s="358"/>
      <c r="I136" s="356"/>
    </row>
    <row r="137" spans="1:16381">
      <c r="B137" s="353" t="s">
        <v>18</v>
      </c>
      <c r="C137" s="354"/>
      <c r="D137" s="198"/>
      <c r="E137" s="198"/>
      <c r="F137" s="198"/>
      <c r="G137" s="198"/>
      <c r="H137" s="198"/>
      <c r="I137" s="199"/>
    </row>
    <row r="138" spans="1:16381">
      <c r="B138" s="27" t="s">
        <v>172</v>
      </c>
      <c r="C138" s="28" t="s">
        <v>83</v>
      </c>
      <c r="D138" s="200"/>
      <c r="E138" s="200"/>
      <c r="F138" s="200"/>
      <c r="G138" s="200"/>
      <c r="H138" s="200"/>
      <c r="I138" s="201"/>
    </row>
    <row r="139" spans="1:16381" ht="25.5">
      <c r="B139" s="26" t="s">
        <v>203</v>
      </c>
      <c r="C139" s="26" t="s">
        <v>410</v>
      </c>
      <c r="D139" s="19">
        <v>90</v>
      </c>
      <c r="E139" s="19">
        <v>90</v>
      </c>
      <c r="F139" s="19">
        <v>90</v>
      </c>
      <c r="G139" s="19">
        <v>90</v>
      </c>
      <c r="H139" s="19">
        <v>90</v>
      </c>
      <c r="I139" s="145" t="s">
        <v>754</v>
      </c>
    </row>
    <row r="140" spans="1:16381">
      <c r="B140" s="355" t="s">
        <v>19</v>
      </c>
      <c r="C140" s="355"/>
      <c r="D140" s="87">
        <v>2110933.2999999998</v>
      </c>
      <c r="E140" s="87">
        <v>2437775.7999999998</v>
      </c>
      <c r="F140" s="87">
        <v>2579739.108</v>
      </c>
      <c r="G140" s="87">
        <v>2596742.1344639999</v>
      </c>
      <c r="H140" s="87">
        <v>2610871.3395520002</v>
      </c>
      <c r="I140" s="202"/>
    </row>
    <row r="141" spans="1:16381" ht="16.5" customHeight="1"/>
    <row r="142" spans="1:16381" ht="15" customHeight="1">
      <c r="B142" s="21" t="s">
        <v>15</v>
      </c>
      <c r="C142" s="87" t="s">
        <v>412</v>
      </c>
      <c r="D142" s="306" t="s">
        <v>80</v>
      </c>
      <c r="E142" s="306" t="s">
        <v>81</v>
      </c>
      <c r="F142" s="350" t="s">
        <v>13</v>
      </c>
      <c r="G142" s="350" t="s">
        <v>16</v>
      </c>
      <c r="H142" s="350" t="s">
        <v>20</v>
      </c>
      <c r="I142" s="352" t="s">
        <v>170</v>
      </c>
    </row>
    <row r="143" spans="1:16381" ht="25.5">
      <c r="B143" s="21" t="s">
        <v>7</v>
      </c>
      <c r="C143" s="18" t="s">
        <v>413</v>
      </c>
      <c r="D143" s="348"/>
      <c r="E143" s="348"/>
      <c r="F143" s="357"/>
      <c r="G143" s="357"/>
      <c r="H143" s="357"/>
      <c r="I143" s="359"/>
    </row>
    <row r="144" spans="1:16381" ht="51">
      <c r="B144" s="21" t="s">
        <v>17</v>
      </c>
      <c r="C144" s="18" t="s">
        <v>414</v>
      </c>
      <c r="D144" s="348"/>
      <c r="E144" s="348"/>
      <c r="F144" s="357"/>
      <c r="G144" s="357"/>
      <c r="H144" s="357"/>
      <c r="I144" s="359"/>
    </row>
    <row r="145" spans="2:9" ht="17.25">
      <c r="B145" s="21" t="s">
        <v>1109</v>
      </c>
      <c r="C145" s="18" t="s">
        <v>408</v>
      </c>
      <c r="D145" s="348"/>
      <c r="E145" s="348"/>
      <c r="F145" s="357"/>
      <c r="G145" s="357"/>
      <c r="H145" s="357"/>
      <c r="I145" s="359"/>
    </row>
    <row r="146" spans="2:9">
      <c r="B146" s="29" t="s">
        <v>171</v>
      </c>
      <c r="C146" s="22" t="s">
        <v>409</v>
      </c>
      <c r="D146" s="349"/>
      <c r="E146" s="349"/>
      <c r="F146" s="358"/>
      <c r="G146" s="358"/>
      <c r="H146" s="358"/>
      <c r="I146" s="356"/>
    </row>
    <row r="147" spans="2:9">
      <c r="B147" s="353" t="s">
        <v>18</v>
      </c>
      <c r="C147" s="354"/>
      <c r="D147" s="198"/>
      <c r="E147" s="198"/>
      <c r="F147" s="198"/>
      <c r="G147" s="198"/>
      <c r="H147" s="198"/>
      <c r="I147" s="199"/>
    </row>
    <row r="148" spans="2:9">
      <c r="B148" s="27" t="s">
        <v>172</v>
      </c>
      <c r="C148" s="28" t="s">
        <v>83</v>
      </c>
      <c r="D148" s="200"/>
      <c r="E148" s="200"/>
      <c r="F148" s="200"/>
      <c r="G148" s="200"/>
      <c r="H148" s="200"/>
      <c r="I148" s="201"/>
    </row>
    <row r="149" spans="2:9" ht="25.5">
      <c r="B149" s="25" t="s">
        <v>203</v>
      </c>
      <c r="C149" s="26" t="s">
        <v>415</v>
      </c>
      <c r="D149" s="116">
        <v>2</v>
      </c>
      <c r="E149" s="116">
        <v>5</v>
      </c>
      <c r="F149" s="116">
        <v>5</v>
      </c>
      <c r="G149" s="116">
        <v>5</v>
      </c>
      <c r="H149" s="116">
        <v>5</v>
      </c>
      <c r="I149" s="119" t="s">
        <v>1066</v>
      </c>
    </row>
    <row r="150" spans="2:9" ht="25.5">
      <c r="B150" s="25" t="s">
        <v>203</v>
      </c>
      <c r="C150" s="26" t="s">
        <v>416</v>
      </c>
      <c r="D150" s="116"/>
      <c r="E150" s="119" t="s">
        <v>426</v>
      </c>
      <c r="F150" s="119"/>
      <c r="G150" s="119"/>
      <c r="H150" s="119"/>
      <c r="I150" s="119" t="s">
        <v>1066</v>
      </c>
    </row>
    <row r="151" spans="2:9" ht="25.5">
      <c r="B151" s="25" t="s">
        <v>203</v>
      </c>
      <c r="C151" s="26" t="s">
        <v>417</v>
      </c>
      <c r="D151" s="116"/>
      <c r="E151" s="119">
        <v>1</v>
      </c>
      <c r="F151" s="119">
        <v>2</v>
      </c>
      <c r="G151" s="119">
        <v>2</v>
      </c>
      <c r="H151" s="119">
        <v>2</v>
      </c>
      <c r="I151" s="119" t="s">
        <v>1066</v>
      </c>
    </row>
    <row r="152" spans="2:9" ht="25.5">
      <c r="B152" s="25" t="s">
        <v>203</v>
      </c>
      <c r="C152" s="26" t="s">
        <v>418</v>
      </c>
      <c r="D152" s="116"/>
      <c r="E152" s="119">
        <v>3</v>
      </c>
      <c r="F152" s="119">
        <v>3</v>
      </c>
      <c r="G152" s="119">
        <v>3</v>
      </c>
      <c r="H152" s="119">
        <v>3</v>
      </c>
      <c r="I152" s="119" t="s">
        <v>1066</v>
      </c>
    </row>
    <row r="153" spans="2:9" ht="25.5">
      <c r="B153" s="25" t="s">
        <v>203</v>
      </c>
      <c r="C153" s="26" t="s">
        <v>419</v>
      </c>
      <c r="D153" s="116"/>
      <c r="E153" s="119">
        <v>1</v>
      </c>
      <c r="F153" s="119">
        <v>1</v>
      </c>
      <c r="G153" s="119">
        <v>1</v>
      </c>
      <c r="H153" s="119">
        <v>1</v>
      </c>
      <c r="I153" s="119" t="s">
        <v>1066</v>
      </c>
    </row>
    <row r="154" spans="2:9" ht="25.5">
      <c r="B154" s="25" t="s">
        <v>203</v>
      </c>
      <c r="C154" s="26" t="s">
        <v>420</v>
      </c>
      <c r="D154" s="116"/>
      <c r="E154" s="119" t="s">
        <v>428</v>
      </c>
      <c r="F154" s="119"/>
      <c r="G154" s="119"/>
      <c r="H154" s="119"/>
      <c r="I154" s="119" t="s">
        <v>1066</v>
      </c>
    </row>
    <row r="155" spans="2:9">
      <c r="B155" s="355" t="s">
        <v>19</v>
      </c>
      <c r="C155" s="355"/>
      <c r="D155" s="87">
        <v>65741.3</v>
      </c>
      <c r="E155" s="113">
        <v>310744.5</v>
      </c>
      <c r="F155" s="87">
        <v>342123.9</v>
      </c>
      <c r="G155" s="87">
        <v>342123.9</v>
      </c>
      <c r="H155" s="87">
        <v>342123.9</v>
      </c>
      <c r="I155" s="202"/>
    </row>
    <row r="156" spans="2:9" ht="16.5" customHeight="1"/>
    <row r="157" spans="2:9" ht="15" customHeight="1">
      <c r="B157" s="21" t="s">
        <v>15</v>
      </c>
      <c r="C157" s="87" t="s">
        <v>421</v>
      </c>
      <c r="D157" s="306" t="s">
        <v>80</v>
      </c>
      <c r="E157" s="306" t="s">
        <v>81</v>
      </c>
      <c r="F157" s="350" t="s">
        <v>13</v>
      </c>
      <c r="G157" s="350" t="s">
        <v>16</v>
      </c>
      <c r="H157" s="350" t="s">
        <v>20</v>
      </c>
      <c r="I157" s="352" t="s">
        <v>170</v>
      </c>
    </row>
    <row r="158" spans="2:9">
      <c r="B158" s="21" t="s">
        <v>7</v>
      </c>
      <c r="C158" s="18" t="s">
        <v>422</v>
      </c>
      <c r="D158" s="348"/>
      <c r="E158" s="348"/>
      <c r="F158" s="357"/>
      <c r="G158" s="357"/>
      <c r="H158" s="357"/>
      <c r="I158" s="359"/>
    </row>
    <row r="159" spans="2:9" ht="51">
      <c r="B159" s="21" t="s">
        <v>17</v>
      </c>
      <c r="C159" s="18" t="s">
        <v>423</v>
      </c>
      <c r="D159" s="348"/>
      <c r="E159" s="348"/>
      <c r="F159" s="357"/>
      <c r="G159" s="357"/>
      <c r="H159" s="357"/>
      <c r="I159" s="359"/>
    </row>
    <row r="160" spans="2:9" ht="17.25">
      <c r="B160" s="21" t="s">
        <v>1109</v>
      </c>
      <c r="C160" s="18" t="s">
        <v>408</v>
      </c>
      <c r="D160" s="348"/>
      <c r="E160" s="348"/>
      <c r="F160" s="357"/>
      <c r="G160" s="357"/>
      <c r="H160" s="357"/>
      <c r="I160" s="359"/>
    </row>
    <row r="161" spans="2:9" ht="25.5">
      <c r="B161" s="29" t="s">
        <v>171</v>
      </c>
      <c r="C161" s="22" t="s">
        <v>424</v>
      </c>
      <c r="D161" s="349"/>
      <c r="E161" s="349"/>
      <c r="F161" s="358"/>
      <c r="G161" s="358"/>
      <c r="H161" s="358"/>
      <c r="I161" s="356"/>
    </row>
    <row r="162" spans="2:9">
      <c r="B162" s="353" t="s">
        <v>18</v>
      </c>
      <c r="C162" s="354"/>
      <c r="D162" s="198"/>
      <c r="E162" s="198"/>
      <c r="F162" s="198"/>
      <c r="G162" s="198"/>
      <c r="H162" s="198"/>
      <c r="I162" s="199"/>
    </row>
    <row r="163" spans="2:9">
      <c r="B163" s="27" t="s">
        <v>172</v>
      </c>
      <c r="C163" s="28" t="s">
        <v>83</v>
      </c>
      <c r="D163" s="200"/>
      <c r="E163" s="200"/>
      <c r="F163" s="200"/>
      <c r="G163" s="200"/>
      <c r="H163" s="200"/>
      <c r="I163" s="201"/>
    </row>
    <row r="164" spans="2:9">
      <c r="B164" s="25" t="s">
        <v>203</v>
      </c>
      <c r="C164" s="26" t="s">
        <v>425</v>
      </c>
      <c r="D164" s="116">
        <v>4</v>
      </c>
      <c r="E164" s="116">
        <v>4</v>
      </c>
      <c r="F164" s="116">
        <v>4</v>
      </c>
      <c r="G164" s="116">
        <v>4</v>
      </c>
      <c r="H164" s="116">
        <v>4</v>
      </c>
      <c r="I164" s="119" t="s">
        <v>754</v>
      </c>
    </row>
    <row r="165" spans="2:9">
      <c r="B165" s="355" t="s">
        <v>19</v>
      </c>
      <c r="C165" s="355"/>
      <c r="D165" s="87">
        <v>35255.199999999997</v>
      </c>
      <c r="E165" s="218">
        <v>27360</v>
      </c>
      <c r="F165" s="218">
        <v>27360</v>
      </c>
      <c r="G165" s="218">
        <v>27360</v>
      </c>
      <c r="H165" s="218">
        <v>27360</v>
      </c>
      <c r="I165" s="219"/>
    </row>
    <row r="166" spans="2:9" ht="16.5" customHeight="1"/>
    <row r="167" spans="2:9" ht="15" customHeight="1">
      <c r="B167" s="21" t="s">
        <v>15</v>
      </c>
      <c r="C167" s="87" t="s">
        <v>429</v>
      </c>
      <c r="D167" s="306" t="s">
        <v>80</v>
      </c>
      <c r="E167" s="306" t="s">
        <v>81</v>
      </c>
      <c r="F167" s="350" t="s">
        <v>13</v>
      </c>
      <c r="G167" s="350" t="s">
        <v>16</v>
      </c>
      <c r="H167" s="350" t="s">
        <v>20</v>
      </c>
      <c r="I167" s="352" t="s">
        <v>170</v>
      </c>
    </row>
    <row r="168" spans="2:9" ht="25.5">
      <c r="B168" s="21" t="s">
        <v>7</v>
      </c>
      <c r="C168" s="18" t="s">
        <v>430</v>
      </c>
      <c r="D168" s="348"/>
      <c r="E168" s="348"/>
      <c r="F168" s="357"/>
      <c r="G168" s="357"/>
      <c r="H168" s="357"/>
      <c r="I168" s="359"/>
    </row>
    <row r="169" spans="2:9" ht="38.25">
      <c r="B169" s="21" t="s">
        <v>17</v>
      </c>
      <c r="C169" s="18" t="s">
        <v>431</v>
      </c>
      <c r="D169" s="348"/>
      <c r="E169" s="348"/>
      <c r="F169" s="357"/>
      <c r="G169" s="357"/>
      <c r="H169" s="357"/>
      <c r="I169" s="359"/>
    </row>
    <row r="170" spans="2:9" ht="17.25">
      <c r="B170" s="21" t="s">
        <v>1109</v>
      </c>
      <c r="C170" s="18" t="s">
        <v>408</v>
      </c>
      <c r="D170" s="348"/>
      <c r="E170" s="348"/>
      <c r="F170" s="357"/>
      <c r="G170" s="357"/>
      <c r="H170" s="357"/>
      <c r="I170" s="359"/>
    </row>
    <row r="171" spans="2:9" ht="25.5">
      <c r="B171" s="29" t="s">
        <v>171</v>
      </c>
      <c r="C171" s="22" t="s">
        <v>424</v>
      </c>
      <c r="D171" s="349"/>
      <c r="E171" s="349"/>
      <c r="F171" s="358"/>
      <c r="G171" s="358"/>
      <c r="H171" s="358"/>
      <c r="I171" s="356"/>
    </row>
    <row r="172" spans="2:9">
      <c r="B172" s="353" t="s">
        <v>18</v>
      </c>
      <c r="C172" s="354"/>
      <c r="D172" s="198"/>
      <c r="E172" s="198"/>
      <c r="F172" s="198"/>
      <c r="G172" s="198"/>
      <c r="H172" s="198"/>
      <c r="I172" s="199"/>
    </row>
    <row r="173" spans="2:9">
      <c r="B173" s="27" t="s">
        <v>172</v>
      </c>
      <c r="C173" s="28" t="s">
        <v>83</v>
      </c>
      <c r="D173" s="200"/>
      <c r="E173" s="200"/>
      <c r="F173" s="200"/>
      <c r="G173" s="200"/>
      <c r="H173" s="200"/>
      <c r="I173" s="201"/>
    </row>
    <row r="174" spans="2:9">
      <c r="B174" s="25" t="s">
        <v>203</v>
      </c>
      <c r="C174" s="220" t="s">
        <v>432</v>
      </c>
      <c r="D174" s="119">
        <v>9</v>
      </c>
      <c r="E174" s="119">
        <v>20</v>
      </c>
      <c r="F174" s="119">
        <v>20</v>
      </c>
      <c r="G174" s="119">
        <v>20</v>
      </c>
      <c r="H174" s="119">
        <v>20</v>
      </c>
      <c r="I174" s="119">
        <v>2026</v>
      </c>
    </row>
    <row r="175" spans="2:9">
      <c r="B175" s="25" t="s">
        <v>203</v>
      </c>
      <c r="C175" s="220" t="s">
        <v>433</v>
      </c>
      <c r="D175" s="119">
        <v>8</v>
      </c>
      <c r="E175" s="119">
        <v>20</v>
      </c>
      <c r="F175" s="119">
        <v>20</v>
      </c>
      <c r="G175" s="119">
        <v>20</v>
      </c>
      <c r="H175" s="119">
        <v>20</v>
      </c>
      <c r="I175" s="119">
        <v>2026</v>
      </c>
    </row>
    <row r="176" spans="2:9" ht="26.25">
      <c r="B176" s="25" t="s">
        <v>203</v>
      </c>
      <c r="C176" s="220" t="s">
        <v>434</v>
      </c>
      <c r="D176" s="119">
        <v>7</v>
      </c>
      <c r="E176" s="119">
        <v>19</v>
      </c>
      <c r="F176" s="119">
        <v>19</v>
      </c>
      <c r="G176" s="119">
        <v>19</v>
      </c>
      <c r="H176" s="119">
        <v>19</v>
      </c>
      <c r="I176" s="119">
        <v>2026</v>
      </c>
    </row>
    <row r="177" spans="2:9">
      <c r="B177" s="25" t="s">
        <v>203</v>
      </c>
      <c r="C177" s="220" t="s">
        <v>435</v>
      </c>
      <c r="D177" s="119">
        <v>8</v>
      </c>
      <c r="E177" s="119">
        <v>8</v>
      </c>
      <c r="F177" s="119">
        <v>8</v>
      </c>
      <c r="G177" s="119">
        <v>8</v>
      </c>
      <c r="H177" s="119">
        <v>8</v>
      </c>
      <c r="I177" s="119">
        <v>2026</v>
      </c>
    </row>
    <row r="178" spans="2:9">
      <c r="B178" s="25" t="s">
        <v>203</v>
      </c>
      <c r="C178" s="220" t="s">
        <v>436</v>
      </c>
      <c r="D178" s="119">
        <v>9</v>
      </c>
      <c r="E178" s="119">
        <v>15</v>
      </c>
      <c r="F178" s="119">
        <v>15</v>
      </c>
      <c r="G178" s="119">
        <v>15</v>
      </c>
      <c r="H178" s="119">
        <v>15</v>
      </c>
      <c r="I178" s="119">
        <v>2026</v>
      </c>
    </row>
    <row r="179" spans="2:9">
      <c r="B179" s="25" t="s">
        <v>203</v>
      </c>
      <c r="C179" s="220" t="s">
        <v>437</v>
      </c>
      <c r="D179" s="119">
        <v>9</v>
      </c>
      <c r="E179" s="119">
        <v>15</v>
      </c>
      <c r="F179" s="119">
        <v>15</v>
      </c>
      <c r="G179" s="119">
        <v>15</v>
      </c>
      <c r="H179" s="119">
        <v>15</v>
      </c>
      <c r="I179" s="119">
        <v>2026</v>
      </c>
    </row>
    <row r="180" spans="2:9" ht="26.25">
      <c r="B180" s="25" t="s">
        <v>203</v>
      </c>
      <c r="C180" s="220" t="s">
        <v>438</v>
      </c>
      <c r="D180" s="119">
        <v>7</v>
      </c>
      <c r="E180" s="119">
        <v>10</v>
      </c>
      <c r="F180" s="119">
        <v>10</v>
      </c>
      <c r="G180" s="119">
        <v>10</v>
      </c>
      <c r="H180" s="119">
        <v>10</v>
      </c>
      <c r="I180" s="119">
        <v>2026</v>
      </c>
    </row>
    <row r="181" spans="2:9" ht="26.25">
      <c r="B181" s="25" t="s">
        <v>203</v>
      </c>
      <c r="C181" s="220" t="s">
        <v>439</v>
      </c>
      <c r="D181" s="119">
        <v>2</v>
      </c>
      <c r="E181" s="119">
        <v>11</v>
      </c>
      <c r="F181" s="119">
        <v>11</v>
      </c>
      <c r="G181" s="119">
        <v>11</v>
      </c>
      <c r="H181" s="119">
        <v>11</v>
      </c>
      <c r="I181" s="119">
        <v>2026</v>
      </c>
    </row>
    <row r="182" spans="2:9" ht="26.25">
      <c r="B182" s="25" t="s">
        <v>203</v>
      </c>
      <c r="C182" s="220" t="s">
        <v>440</v>
      </c>
      <c r="D182" s="119">
        <v>0</v>
      </c>
      <c r="E182" s="119">
        <v>8</v>
      </c>
      <c r="F182" s="119">
        <v>8</v>
      </c>
      <c r="G182" s="119">
        <v>8</v>
      </c>
      <c r="H182" s="119">
        <v>8</v>
      </c>
      <c r="I182" s="119">
        <v>2026</v>
      </c>
    </row>
    <row r="183" spans="2:9">
      <c r="B183" s="25" t="s">
        <v>203</v>
      </c>
      <c r="C183" s="220" t="s">
        <v>441</v>
      </c>
      <c r="D183" s="119">
        <v>0</v>
      </c>
      <c r="E183" s="119">
        <v>20</v>
      </c>
      <c r="F183" s="119">
        <v>20</v>
      </c>
      <c r="G183" s="119">
        <v>20</v>
      </c>
      <c r="H183" s="119">
        <v>20</v>
      </c>
      <c r="I183" s="119">
        <v>2026</v>
      </c>
    </row>
    <row r="184" spans="2:9" ht="39">
      <c r="B184" s="25" t="s">
        <v>203</v>
      </c>
      <c r="C184" s="220" t="s">
        <v>442</v>
      </c>
      <c r="D184" s="119">
        <v>0</v>
      </c>
      <c r="E184" s="119">
        <v>8</v>
      </c>
      <c r="F184" s="119">
        <v>8</v>
      </c>
      <c r="G184" s="119">
        <v>8</v>
      </c>
      <c r="H184" s="119">
        <v>8</v>
      </c>
      <c r="I184" s="119">
        <v>2026</v>
      </c>
    </row>
    <row r="185" spans="2:9">
      <c r="B185" s="25" t="s">
        <v>203</v>
      </c>
      <c r="C185" s="220" t="s">
        <v>443</v>
      </c>
      <c r="D185" s="119">
        <v>0</v>
      </c>
      <c r="E185" s="119">
        <v>5</v>
      </c>
      <c r="F185" s="119">
        <v>5</v>
      </c>
      <c r="G185" s="119">
        <v>5</v>
      </c>
      <c r="H185" s="119">
        <v>5</v>
      </c>
      <c r="I185" s="119">
        <v>2026</v>
      </c>
    </row>
    <row r="186" spans="2:9">
      <c r="B186" s="25" t="s">
        <v>203</v>
      </c>
      <c r="C186" s="220" t="s">
        <v>444</v>
      </c>
      <c r="D186" s="119">
        <v>0</v>
      </c>
      <c r="E186" s="119">
        <v>5</v>
      </c>
      <c r="F186" s="119">
        <v>5</v>
      </c>
      <c r="G186" s="119">
        <v>5</v>
      </c>
      <c r="H186" s="119">
        <v>5</v>
      </c>
      <c r="I186" s="119">
        <v>2026</v>
      </c>
    </row>
    <row r="187" spans="2:9" ht="26.25">
      <c r="B187" s="25" t="s">
        <v>203</v>
      </c>
      <c r="C187" s="220" t="s">
        <v>445</v>
      </c>
      <c r="D187" s="119">
        <v>0</v>
      </c>
      <c r="E187" s="119">
        <v>36</v>
      </c>
      <c r="F187" s="119">
        <v>36</v>
      </c>
      <c r="G187" s="119">
        <v>36</v>
      </c>
      <c r="H187" s="119">
        <v>36</v>
      </c>
      <c r="I187" s="119">
        <v>2026</v>
      </c>
    </row>
    <row r="188" spans="2:9">
      <c r="B188" s="355" t="s">
        <v>19</v>
      </c>
      <c r="C188" s="355"/>
      <c r="D188" s="221">
        <v>36142.71</v>
      </c>
      <c r="E188" s="221" t="s">
        <v>750</v>
      </c>
      <c r="F188" s="221" t="s">
        <v>750</v>
      </c>
      <c r="G188" s="221" t="s">
        <v>750</v>
      </c>
      <c r="H188" s="221" t="s">
        <v>750</v>
      </c>
      <c r="I188" s="202"/>
    </row>
    <row r="189" spans="2:9" ht="16.5" customHeight="1"/>
    <row r="190" spans="2:9" ht="15" customHeight="1">
      <c r="B190" s="21" t="s">
        <v>15</v>
      </c>
      <c r="C190" s="87" t="s">
        <v>450</v>
      </c>
      <c r="D190" s="306" t="s">
        <v>80</v>
      </c>
      <c r="E190" s="306" t="s">
        <v>81</v>
      </c>
      <c r="F190" s="350" t="s">
        <v>13</v>
      </c>
      <c r="G190" s="350" t="s">
        <v>16</v>
      </c>
      <c r="H190" s="350" t="s">
        <v>20</v>
      </c>
      <c r="I190" s="352" t="s">
        <v>170</v>
      </c>
    </row>
    <row r="191" spans="2:9" ht="25.5">
      <c r="B191" s="21" t="s">
        <v>7</v>
      </c>
      <c r="C191" s="18" t="s">
        <v>451</v>
      </c>
      <c r="D191" s="348"/>
      <c r="E191" s="348"/>
      <c r="F191" s="357"/>
      <c r="G191" s="357"/>
      <c r="H191" s="357"/>
      <c r="I191" s="359"/>
    </row>
    <row r="192" spans="2:9" ht="25.5">
      <c r="B192" s="21" t="s">
        <v>17</v>
      </c>
      <c r="C192" s="18" t="s">
        <v>451</v>
      </c>
      <c r="D192" s="348"/>
      <c r="E192" s="348"/>
      <c r="F192" s="357"/>
      <c r="G192" s="357"/>
      <c r="H192" s="357"/>
      <c r="I192" s="359"/>
    </row>
    <row r="193" spans="2:9" ht="25.5">
      <c r="B193" s="21" t="s">
        <v>1109</v>
      </c>
      <c r="C193" s="18" t="s">
        <v>452</v>
      </c>
      <c r="D193" s="348"/>
      <c r="E193" s="348"/>
      <c r="F193" s="357"/>
      <c r="G193" s="357"/>
      <c r="H193" s="357"/>
      <c r="I193" s="359"/>
    </row>
    <row r="194" spans="2:9">
      <c r="B194" s="29" t="s">
        <v>171</v>
      </c>
      <c r="C194" s="22" t="s">
        <v>409</v>
      </c>
      <c r="D194" s="349"/>
      <c r="E194" s="349"/>
      <c r="F194" s="358"/>
      <c r="G194" s="358"/>
      <c r="H194" s="358"/>
      <c r="I194" s="356"/>
    </row>
    <row r="195" spans="2:9">
      <c r="B195" s="353" t="s">
        <v>18</v>
      </c>
      <c r="C195" s="354"/>
      <c r="D195" s="198"/>
      <c r="E195" s="198"/>
      <c r="F195" s="198"/>
      <c r="G195" s="198"/>
      <c r="H195" s="198"/>
      <c r="I195" s="199"/>
    </row>
    <row r="196" spans="2:9">
      <c r="B196" s="27" t="s">
        <v>172</v>
      </c>
      <c r="C196" s="28" t="s">
        <v>83</v>
      </c>
      <c r="D196" s="200"/>
      <c r="E196" s="200"/>
      <c r="F196" s="200"/>
      <c r="G196" s="200"/>
      <c r="H196" s="200"/>
      <c r="I196" s="201"/>
    </row>
    <row r="197" spans="2:9">
      <c r="B197" s="355" t="s">
        <v>19</v>
      </c>
      <c r="C197" s="355"/>
      <c r="D197" s="87">
        <v>51661.4</v>
      </c>
      <c r="E197" s="113">
        <v>21818.7</v>
      </c>
      <c r="F197" s="87">
        <v>35899.5</v>
      </c>
      <c r="G197" s="87">
        <v>104519.1</v>
      </c>
      <c r="H197" s="87">
        <v>104519.1</v>
      </c>
      <c r="I197" s="119" t="s">
        <v>754</v>
      </c>
    </row>
    <row r="198" spans="2:9" ht="16.5" customHeight="1"/>
    <row r="199" spans="2:9" ht="15" customHeight="1">
      <c r="B199" s="21" t="s">
        <v>15</v>
      </c>
      <c r="C199" s="87" t="s">
        <v>453</v>
      </c>
      <c r="D199" s="306" t="s">
        <v>80</v>
      </c>
      <c r="E199" s="306" t="s">
        <v>81</v>
      </c>
      <c r="F199" s="350" t="s">
        <v>13</v>
      </c>
      <c r="G199" s="350" t="s">
        <v>16</v>
      </c>
      <c r="H199" s="350" t="s">
        <v>20</v>
      </c>
      <c r="I199" s="352" t="s">
        <v>170</v>
      </c>
    </row>
    <row r="200" spans="2:9">
      <c r="B200" s="21" t="s">
        <v>7</v>
      </c>
      <c r="C200" s="18" t="s">
        <v>454</v>
      </c>
      <c r="D200" s="348"/>
      <c r="E200" s="348"/>
      <c r="F200" s="357"/>
      <c r="G200" s="357"/>
      <c r="H200" s="357"/>
      <c r="I200" s="359"/>
    </row>
    <row r="201" spans="2:9" ht="25.5">
      <c r="B201" s="21" t="s">
        <v>17</v>
      </c>
      <c r="C201" s="18" t="s">
        <v>455</v>
      </c>
      <c r="D201" s="348"/>
      <c r="E201" s="348"/>
      <c r="F201" s="357"/>
      <c r="G201" s="357"/>
      <c r="H201" s="357"/>
      <c r="I201" s="359"/>
    </row>
    <row r="202" spans="2:9" ht="25.5">
      <c r="B202" s="21" t="s">
        <v>1109</v>
      </c>
      <c r="C202" s="18" t="s">
        <v>452</v>
      </c>
      <c r="D202" s="348"/>
      <c r="E202" s="348"/>
      <c r="F202" s="357"/>
      <c r="G202" s="357"/>
      <c r="H202" s="357"/>
      <c r="I202" s="359"/>
    </row>
    <row r="203" spans="2:9">
      <c r="B203" s="29" t="s">
        <v>171</v>
      </c>
      <c r="C203" s="22" t="s">
        <v>409</v>
      </c>
      <c r="D203" s="349"/>
      <c r="E203" s="349"/>
      <c r="F203" s="358"/>
      <c r="G203" s="358"/>
      <c r="H203" s="358"/>
      <c r="I203" s="356"/>
    </row>
    <row r="204" spans="2:9">
      <c r="B204" s="353" t="s">
        <v>18</v>
      </c>
      <c r="C204" s="354"/>
      <c r="D204" s="198"/>
      <c r="E204" s="198"/>
      <c r="F204" s="198"/>
      <c r="G204" s="198"/>
      <c r="H204" s="198"/>
      <c r="I204" s="199"/>
    </row>
    <row r="205" spans="2:9">
      <c r="B205" s="27" t="s">
        <v>172</v>
      </c>
      <c r="C205" s="28" t="s">
        <v>83</v>
      </c>
      <c r="D205" s="200"/>
      <c r="E205" s="200"/>
      <c r="F205" s="200"/>
      <c r="G205" s="200"/>
      <c r="H205" s="200"/>
      <c r="I205" s="201"/>
    </row>
    <row r="206" spans="2:9">
      <c r="B206" s="25" t="s">
        <v>203</v>
      </c>
      <c r="C206" s="26" t="s">
        <v>456</v>
      </c>
      <c r="D206" s="24"/>
      <c r="E206" s="119">
        <v>900</v>
      </c>
      <c r="F206" s="119">
        <v>900</v>
      </c>
      <c r="G206" s="119"/>
      <c r="H206" s="119"/>
      <c r="I206" s="145">
        <v>2024</v>
      </c>
    </row>
    <row r="207" spans="2:9">
      <c r="B207" s="355" t="s">
        <v>19</v>
      </c>
      <c r="C207" s="355"/>
      <c r="D207" s="23"/>
      <c r="E207" s="218">
        <v>300000</v>
      </c>
      <c r="F207" s="218">
        <v>2334000</v>
      </c>
      <c r="G207" s="218"/>
      <c r="H207" s="218"/>
      <c r="I207" s="202"/>
    </row>
    <row r="208" spans="2:9" ht="16.5" customHeight="1"/>
    <row r="209" spans="2:9" ht="16.5" customHeight="1"/>
    <row r="210" spans="2:9">
      <c r="B210" s="21" t="s">
        <v>14</v>
      </c>
      <c r="C210" s="18">
        <v>1059</v>
      </c>
      <c r="D210" s="342" t="s">
        <v>76</v>
      </c>
      <c r="E210" s="342"/>
      <c r="F210" s="342"/>
      <c r="G210" s="342"/>
      <c r="H210" s="342"/>
      <c r="I210" s="342"/>
    </row>
    <row r="211" spans="2:9">
      <c r="B211" s="21" t="s">
        <v>15</v>
      </c>
      <c r="C211" s="87" t="s">
        <v>405</v>
      </c>
      <c r="D211" s="306" t="s">
        <v>80</v>
      </c>
      <c r="E211" s="306" t="s">
        <v>81</v>
      </c>
      <c r="F211" s="342" t="s">
        <v>13</v>
      </c>
      <c r="G211" s="342" t="s">
        <v>16</v>
      </c>
      <c r="H211" s="342" t="s">
        <v>20</v>
      </c>
      <c r="I211" s="351" t="s">
        <v>170</v>
      </c>
    </row>
    <row r="212" spans="2:9" ht="38.25">
      <c r="B212" s="21" t="s">
        <v>7</v>
      </c>
      <c r="C212" s="18" t="s">
        <v>457</v>
      </c>
      <c r="D212" s="348"/>
      <c r="E212" s="348"/>
      <c r="F212" s="342"/>
      <c r="G212" s="342"/>
      <c r="H212" s="342"/>
      <c r="I212" s="351"/>
    </row>
    <row r="213" spans="2:9" ht="63.75">
      <c r="B213" s="21" t="s">
        <v>17</v>
      </c>
      <c r="C213" s="18" t="s">
        <v>458</v>
      </c>
      <c r="D213" s="348"/>
      <c r="E213" s="348"/>
      <c r="F213" s="342"/>
      <c r="G213" s="342"/>
      <c r="H213" s="342"/>
      <c r="I213" s="351"/>
    </row>
    <row r="214" spans="2:9" ht="17.25">
      <c r="B214" s="21" t="s">
        <v>1109</v>
      </c>
      <c r="C214" s="18" t="s">
        <v>408</v>
      </c>
      <c r="D214" s="348"/>
      <c r="E214" s="348"/>
      <c r="F214" s="342"/>
      <c r="G214" s="342"/>
      <c r="H214" s="342"/>
      <c r="I214" s="351"/>
    </row>
    <row r="215" spans="2:9">
      <c r="B215" s="29" t="s">
        <v>171</v>
      </c>
      <c r="C215" s="22" t="s">
        <v>402</v>
      </c>
      <c r="D215" s="349"/>
      <c r="E215" s="349"/>
      <c r="F215" s="350"/>
      <c r="G215" s="350"/>
      <c r="H215" s="350"/>
      <c r="I215" s="352"/>
    </row>
    <row r="216" spans="2:9">
      <c r="B216" s="353" t="s">
        <v>18</v>
      </c>
      <c r="C216" s="354"/>
      <c r="D216" s="198"/>
      <c r="E216" s="198"/>
      <c r="F216" s="198"/>
      <c r="G216" s="198"/>
      <c r="H216" s="198"/>
      <c r="I216" s="199"/>
    </row>
    <row r="217" spans="2:9">
      <c r="B217" s="27" t="s">
        <v>172</v>
      </c>
      <c r="C217" s="28" t="s">
        <v>83</v>
      </c>
      <c r="D217" s="200"/>
      <c r="E217" s="200"/>
      <c r="F217" s="200"/>
      <c r="G217" s="200"/>
      <c r="H217" s="200"/>
      <c r="I217" s="201"/>
    </row>
    <row r="218" spans="2:9" ht="25.5">
      <c r="B218" s="25" t="s">
        <v>203</v>
      </c>
      <c r="C218" s="26" t="s">
        <v>459</v>
      </c>
      <c r="D218" s="116">
        <v>180000</v>
      </c>
      <c r="E218" s="116">
        <v>180000</v>
      </c>
      <c r="F218" s="116">
        <v>315000</v>
      </c>
      <c r="G218" s="116">
        <v>315000</v>
      </c>
      <c r="H218" s="116">
        <v>315000</v>
      </c>
      <c r="I218" s="145"/>
    </row>
    <row r="219" spans="2:9" ht="25.5">
      <c r="B219" s="25" t="s">
        <v>203</v>
      </c>
      <c r="C219" s="26" t="s">
        <v>460</v>
      </c>
      <c r="D219" s="116">
        <v>32200</v>
      </c>
      <c r="E219" s="116">
        <v>32200</v>
      </c>
      <c r="F219" s="116">
        <v>64325</v>
      </c>
      <c r="G219" s="116">
        <v>64325</v>
      </c>
      <c r="H219" s="116">
        <v>64325</v>
      </c>
      <c r="I219" s="145"/>
    </row>
    <row r="220" spans="2:9" ht="25.5">
      <c r="B220" s="25" t="s">
        <v>203</v>
      </c>
      <c r="C220" s="26" t="s">
        <v>461</v>
      </c>
      <c r="D220" s="116">
        <v>85</v>
      </c>
      <c r="E220" s="116">
        <v>85</v>
      </c>
      <c r="F220" s="116">
        <v>170</v>
      </c>
      <c r="G220" s="116">
        <v>170</v>
      </c>
      <c r="H220" s="116">
        <v>170</v>
      </c>
      <c r="I220" s="145"/>
    </row>
    <row r="221" spans="2:9" ht="38.25">
      <c r="B221" s="25" t="s">
        <v>203</v>
      </c>
      <c r="C221" s="26" t="s">
        <v>462</v>
      </c>
      <c r="D221" s="116">
        <v>20</v>
      </c>
      <c r="E221" s="116">
        <v>20</v>
      </c>
      <c r="F221" s="116">
        <v>20</v>
      </c>
      <c r="G221" s="116">
        <v>20</v>
      </c>
      <c r="H221" s="116">
        <v>20</v>
      </c>
      <c r="I221" s="145"/>
    </row>
    <row r="222" spans="2:9">
      <c r="B222" s="25" t="s">
        <v>203</v>
      </c>
      <c r="C222" s="26" t="s">
        <v>463</v>
      </c>
      <c r="D222" s="116">
        <v>90</v>
      </c>
      <c r="E222" s="116">
        <v>90</v>
      </c>
      <c r="F222" s="116">
        <v>90</v>
      </c>
      <c r="G222" s="116">
        <v>90</v>
      </c>
      <c r="H222" s="116">
        <v>90</v>
      </c>
      <c r="I222" s="145"/>
    </row>
    <row r="223" spans="2:9">
      <c r="B223" s="355" t="s">
        <v>19</v>
      </c>
      <c r="C223" s="355"/>
      <c r="D223" s="87">
        <v>47934.6</v>
      </c>
      <c r="E223" s="87">
        <v>47940</v>
      </c>
      <c r="F223" s="102">
        <v>95880</v>
      </c>
      <c r="G223" s="102">
        <v>95880</v>
      </c>
      <c r="H223" s="102">
        <v>95880</v>
      </c>
      <c r="I223" s="219"/>
    </row>
    <row r="225" spans="2:9">
      <c r="B225" s="21" t="s">
        <v>15</v>
      </c>
      <c r="C225" s="87" t="s">
        <v>412</v>
      </c>
      <c r="D225" s="306" t="s">
        <v>80</v>
      </c>
      <c r="E225" s="306" t="s">
        <v>81</v>
      </c>
      <c r="F225" s="342" t="s">
        <v>13</v>
      </c>
      <c r="G225" s="342" t="s">
        <v>16</v>
      </c>
      <c r="H225" s="342" t="s">
        <v>20</v>
      </c>
      <c r="I225" s="351" t="s">
        <v>170</v>
      </c>
    </row>
    <row r="226" spans="2:9">
      <c r="B226" s="21" t="s">
        <v>7</v>
      </c>
      <c r="C226" s="18" t="s">
        <v>464</v>
      </c>
      <c r="D226" s="348"/>
      <c r="E226" s="348"/>
      <c r="F226" s="342"/>
      <c r="G226" s="342"/>
      <c r="H226" s="342"/>
      <c r="I226" s="351"/>
    </row>
    <row r="227" spans="2:9" ht="25.5">
      <c r="B227" s="21" t="s">
        <v>17</v>
      </c>
      <c r="C227" s="18" t="s">
        <v>465</v>
      </c>
      <c r="D227" s="348"/>
      <c r="E227" s="348"/>
      <c r="F227" s="342"/>
      <c r="G227" s="342"/>
      <c r="H227" s="342"/>
      <c r="I227" s="351"/>
    </row>
    <row r="228" spans="2:9" ht="17.25">
      <c r="B228" s="21" t="s">
        <v>1109</v>
      </c>
      <c r="C228" s="18" t="s">
        <v>408</v>
      </c>
      <c r="D228" s="348"/>
      <c r="E228" s="348"/>
      <c r="F228" s="342"/>
      <c r="G228" s="342"/>
      <c r="H228" s="342"/>
      <c r="I228" s="351"/>
    </row>
    <row r="229" spans="2:9">
      <c r="B229" s="29" t="s">
        <v>171</v>
      </c>
      <c r="C229" s="22" t="s">
        <v>402</v>
      </c>
      <c r="D229" s="349"/>
      <c r="E229" s="349"/>
      <c r="F229" s="350"/>
      <c r="G229" s="350"/>
      <c r="H229" s="350"/>
      <c r="I229" s="352"/>
    </row>
    <row r="230" spans="2:9">
      <c r="B230" s="353" t="s">
        <v>18</v>
      </c>
      <c r="C230" s="354"/>
      <c r="D230" s="198"/>
      <c r="E230" s="198"/>
      <c r="F230" s="198"/>
      <c r="G230" s="198"/>
      <c r="H230" s="198"/>
      <c r="I230" s="199"/>
    </row>
    <row r="231" spans="2:9">
      <c r="B231" s="27" t="s">
        <v>172</v>
      </c>
      <c r="C231" s="28" t="s">
        <v>83</v>
      </c>
      <c r="D231" s="200"/>
      <c r="E231" s="200"/>
      <c r="F231" s="200"/>
      <c r="G231" s="200"/>
      <c r="H231" s="200"/>
      <c r="I231" s="201"/>
    </row>
    <row r="232" spans="2:9" ht="25.5">
      <c r="B232" s="25" t="s">
        <v>203</v>
      </c>
      <c r="C232" s="26" t="s">
        <v>466</v>
      </c>
      <c r="D232" s="116">
        <v>42749</v>
      </c>
      <c r="E232" s="116">
        <v>40583.300000000003</v>
      </c>
      <c r="F232" s="116">
        <v>53000</v>
      </c>
      <c r="G232" s="116">
        <v>53000</v>
      </c>
      <c r="H232" s="116">
        <v>53000</v>
      </c>
      <c r="I232" s="116" t="s">
        <v>754</v>
      </c>
    </row>
    <row r="233" spans="2:9">
      <c r="B233" s="355" t="s">
        <v>19</v>
      </c>
      <c r="C233" s="355"/>
      <c r="D233" s="23">
        <v>19648.53</v>
      </c>
      <c r="E233" s="135">
        <v>20518.3</v>
      </c>
      <c r="F233" s="23">
        <v>29376.33</v>
      </c>
      <c r="G233" s="23">
        <v>29376.33</v>
      </c>
      <c r="H233" s="23">
        <v>29376.33</v>
      </c>
      <c r="I233" s="202"/>
    </row>
    <row r="235" spans="2:9">
      <c r="B235" s="21" t="s">
        <v>15</v>
      </c>
      <c r="C235" s="87" t="s">
        <v>421</v>
      </c>
      <c r="D235" s="306" t="s">
        <v>80</v>
      </c>
      <c r="E235" s="306" t="s">
        <v>81</v>
      </c>
      <c r="F235" s="342" t="s">
        <v>13</v>
      </c>
      <c r="G235" s="342" t="s">
        <v>16</v>
      </c>
      <c r="H235" s="342" t="s">
        <v>20</v>
      </c>
      <c r="I235" s="351" t="s">
        <v>170</v>
      </c>
    </row>
    <row r="236" spans="2:9" ht="25.5">
      <c r="B236" s="21" t="s">
        <v>7</v>
      </c>
      <c r="C236" s="18" t="s">
        <v>467</v>
      </c>
      <c r="D236" s="348"/>
      <c r="E236" s="348"/>
      <c r="F236" s="342"/>
      <c r="G236" s="342"/>
      <c r="H236" s="342"/>
      <c r="I236" s="351"/>
    </row>
    <row r="237" spans="2:9" ht="38.25">
      <c r="B237" s="21" t="s">
        <v>17</v>
      </c>
      <c r="C237" s="18" t="s">
        <v>468</v>
      </c>
      <c r="D237" s="348"/>
      <c r="E237" s="348"/>
      <c r="F237" s="342"/>
      <c r="G237" s="342"/>
      <c r="H237" s="342"/>
      <c r="I237" s="351"/>
    </row>
    <row r="238" spans="2:9" ht="17.25">
      <c r="B238" s="21" t="s">
        <v>1109</v>
      </c>
      <c r="C238" s="18" t="s">
        <v>408</v>
      </c>
      <c r="D238" s="348"/>
      <c r="E238" s="348"/>
      <c r="F238" s="342"/>
      <c r="G238" s="342"/>
      <c r="H238" s="342"/>
      <c r="I238" s="351"/>
    </row>
    <row r="239" spans="2:9">
      <c r="B239" s="29" t="s">
        <v>171</v>
      </c>
      <c r="C239" s="22" t="s">
        <v>402</v>
      </c>
      <c r="D239" s="349"/>
      <c r="E239" s="349"/>
      <c r="F239" s="350"/>
      <c r="G239" s="350"/>
      <c r="H239" s="350"/>
      <c r="I239" s="352"/>
    </row>
    <row r="240" spans="2:9">
      <c r="B240" s="353" t="s">
        <v>18</v>
      </c>
      <c r="C240" s="354"/>
      <c r="D240" s="198"/>
      <c r="E240" s="198"/>
      <c r="F240" s="198"/>
      <c r="G240" s="198"/>
      <c r="H240" s="198"/>
      <c r="I240" s="199"/>
    </row>
    <row r="241" spans="2:9">
      <c r="B241" s="27" t="s">
        <v>172</v>
      </c>
      <c r="C241" s="28" t="s">
        <v>83</v>
      </c>
      <c r="D241" s="200"/>
      <c r="E241" s="200"/>
      <c r="F241" s="200"/>
      <c r="G241" s="200"/>
      <c r="H241" s="200"/>
      <c r="I241" s="201"/>
    </row>
    <row r="242" spans="2:9" ht="25.5">
      <c r="B242" s="25" t="s">
        <v>203</v>
      </c>
      <c r="C242" s="26" t="s">
        <v>1135</v>
      </c>
      <c r="D242" s="24">
        <v>12</v>
      </c>
      <c r="E242" s="204">
        <v>12</v>
      </c>
      <c r="F242" s="204">
        <v>12</v>
      </c>
      <c r="G242" s="204">
        <v>12</v>
      </c>
      <c r="H242" s="204">
        <v>12</v>
      </c>
      <c r="I242" s="145"/>
    </row>
    <row r="243" spans="2:9" ht="25.5">
      <c r="B243" s="25" t="s">
        <v>203</v>
      </c>
      <c r="C243" s="26" t="s">
        <v>1136</v>
      </c>
      <c r="D243" s="24">
        <v>100</v>
      </c>
      <c r="E243" s="204">
        <v>100</v>
      </c>
      <c r="F243" s="204">
        <v>100</v>
      </c>
      <c r="G243" s="204">
        <v>100</v>
      </c>
      <c r="H243" s="204">
        <v>100</v>
      </c>
      <c r="I243" s="145"/>
    </row>
    <row r="244" spans="2:9" ht="25.5">
      <c r="B244" s="25" t="s">
        <v>203</v>
      </c>
      <c r="C244" s="26" t="s">
        <v>1137</v>
      </c>
      <c r="D244" s="24">
        <v>1</v>
      </c>
      <c r="E244" s="204">
        <v>1</v>
      </c>
      <c r="F244" s="204">
        <v>1</v>
      </c>
      <c r="G244" s="204">
        <v>1</v>
      </c>
      <c r="H244" s="204">
        <v>1</v>
      </c>
      <c r="I244" s="145"/>
    </row>
    <row r="245" spans="2:9" ht="25.5">
      <c r="B245" s="25" t="s">
        <v>203</v>
      </c>
      <c r="C245" s="26" t="s">
        <v>1138</v>
      </c>
      <c r="D245" s="24">
        <v>1</v>
      </c>
      <c r="E245" s="204">
        <v>1</v>
      </c>
      <c r="F245" s="204">
        <v>1</v>
      </c>
      <c r="G245" s="204">
        <v>1</v>
      </c>
      <c r="H245" s="204">
        <v>1</v>
      </c>
      <c r="I245" s="145"/>
    </row>
    <row r="246" spans="2:9">
      <c r="B246" s="355" t="s">
        <v>19</v>
      </c>
      <c r="C246" s="355"/>
      <c r="D246" s="87">
        <v>48065.7</v>
      </c>
      <c r="E246" s="87">
        <v>48065.7</v>
      </c>
      <c r="F246" s="87">
        <v>159744</v>
      </c>
      <c r="G246" s="87">
        <v>159744</v>
      </c>
      <c r="H246" s="87">
        <v>159744</v>
      </c>
      <c r="I246" s="202"/>
    </row>
    <row r="248" spans="2:9">
      <c r="B248" s="21" t="s">
        <v>14</v>
      </c>
      <c r="C248" s="18">
        <v>1067</v>
      </c>
      <c r="D248" s="342" t="s">
        <v>76</v>
      </c>
      <c r="E248" s="342"/>
      <c r="F248" s="342"/>
      <c r="G248" s="342"/>
      <c r="H248" s="342"/>
      <c r="I248" s="342"/>
    </row>
    <row r="249" spans="2:9">
      <c r="B249" s="21" t="s">
        <v>15</v>
      </c>
      <c r="C249" s="87" t="s">
        <v>405</v>
      </c>
      <c r="D249" s="306" t="s">
        <v>80</v>
      </c>
      <c r="E249" s="306" t="s">
        <v>81</v>
      </c>
      <c r="F249" s="342" t="s">
        <v>13</v>
      </c>
      <c r="G249" s="342" t="s">
        <v>16</v>
      </c>
      <c r="H249" s="342" t="s">
        <v>20</v>
      </c>
      <c r="I249" s="351" t="s">
        <v>170</v>
      </c>
    </row>
    <row r="250" spans="2:9">
      <c r="B250" s="21" t="s">
        <v>7</v>
      </c>
      <c r="C250" s="18" t="s">
        <v>470</v>
      </c>
      <c r="D250" s="348"/>
      <c r="E250" s="348"/>
      <c r="F250" s="342"/>
      <c r="G250" s="342"/>
      <c r="H250" s="342"/>
      <c r="I250" s="351"/>
    </row>
    <row r="251" spans="2:9" ht="51">
      <c r="B251" s="21" t="s">
        <v>17</v>
      </c>
      <c r="C251" s="18" t="s">
        <v>471</v>
      </c>
      <c r="D251" s="348"/>
      <c r="E251" s="348"/>
      <c r="F251" s="342"/>
      <c r="G251" s="342"/>
      <c r="H251" s="342"/>
      <c r="I251" s="351"/>
    </row>
    <row r="252" spans="2:9" ht="17.25">
      <c r="B252" s="21" t="s">
        <v>1109</v>
      </c>
      <c r="C252" s="18" t="s">
        <v>408</v>
      </c>
      <c r="D252" s="348"/>
      <c r="E252" s="348"/>
      <c r="F252" s="342"/>
      <c r="G252" s="342"/>
      <c r="H252" s="342"/>
      <c r="I252" s="351"/>
    </row>
    <row r="253" spans="2:9">
      <c r="B253" s="29" t="s">
        <v>171</v>
      </c>
      <c r="C253" s="22" t="s">
        <v>402</v>
      </c>
      <c r="D253" s="349"/>
      <c r="E253" s="349"/>
      <c r="F253" s="350"/>
      <c r="G253" s="350"/>
      <c r="H253" s="350"/>
      <c r="I253" s="352"/>
    </row>
    <row r="254" spans="2:9">
      <c r="B254" s="353" t="s">
        <v>18</v>
      </c>
      <c r="C254" s="354"/>
      <c r="D254" s="198"/>
      <c r="E254" s="198"/>
      <c r="F254" s="198"/>
      <c r="G254" s="198"/>
      <c r="H254" s="198"/>
      <c r="I254" s="199"/>
    </row>
    <row r="255" spans="2:9">
      <c r="B255" s="27" t="s">
        <v>172</v>
      </c>
      <c r="C255" s="28" t="s">
        <v>83</v>
      </c>
      <c r="D255" s="200"/>
      <c r="E255" s="200"/>
      <c r="F255" s="200"/>
      <c r="G255" s="200"/>
      <c r="H255" s="200"/>
      <c r="I255" s="201"/>
    </row>
    <row r="256" spans="2:9" ht="25.5">
      <c r="B256" s="25" t="s">
        <v>203</v>
      </c>
      <c r="C256" s="26" t="s">
        <v>472</v>
      </c>
      <c r="D256" s="102">
        <v>30</v>
      </c>
      <c r="E256" s="102">
        <v>30</v>
      </c>
      <c r="F256" s="102">
        <v>30</v>
      </c>
      <c r="G256" s="102">
        <v>30</v>
      </c>
      <c r="H256" s="102">
        <v>30</v>
      </c>
      <c r="I256" s="352" t="s">
        <v>743</v>
      </c>
    </row>
    <row r="257" spans="2:9">
      <c r="B257" s="355" t="s">
        <v>19</v>
      </c>
      <c r="C257" s="355"/>
      <c r="D257" s="102">
        <v>14123.4</v>
      </c>
      <c r="E257" s="102">
        <v>14123.4</v>
      </c>
      <c r="F257" s="102">
        <v>14123.4</v>
      </c>
      <c r="G257" s="102">
        <v>14123.4</v>
      </c>
      <c r="H257" s="102">
        <v>14123.4</v>
      </c>
      <c r="I257" s="356"/>
    </row>
    <row r="259" spans="2:9">
      <c r="B259" s="21" t="s">
        <v>15</v>
      </c>
      <c r="C259" s="87" t="s">
        <v>412</v>
      </c>
      <c r="D259" s="306" t="s">
        <v>80</v>
      </c>
      <c r="E259" s="306" t="s">
        <v>81</v>
      </c>
      <c r="F259" s="342" t="s">
        <v>13</v>
      </c>
      <c r="G259" s="342" t="s">
        <v>16</v>
      </c>
      <c r="H259" s="342" t="s">
        <v>20</v>
      </c>
      <c r="I259" s="351" t="s">
        <v>170</v>
      </c>
    </row>
    <row r="260" spans="2:9">
      <c r="B260" s="21" t="s">
        <v>7</v>
      </c>
      <c r="C260" s="18" t="s">
        <v>473</v>
      </c>
      <c r="D260" s="348"/>
      <c r="E260" s="348"/>
      <c r="F260" s="342"/>
      <c r="G260" s="342"/>
      <c r="H260" s="342"/>
      <c r="I260" s="351"/>
    </row>
    <row r="261" spans="2:9" ht="63.75">
      <c r="B261" s="21" t="s">
        <v>17</v>
      </c>
      <c r="C261" s="18" t="s">
        <v>474</v>
      </c>
      <c r="D261" s="348"/>
      <c r="E261" s="348"/>
      <c r="F261" s="342"/>
      <c r="G261" s="342"/>
      <c r="H261" s="342"/>
      <c r="I261" s="351"/>
    </row>
    <row r="262" spans="2:9" ht="17.25">
      <c r="B262" s="21" t="s">
        <v>1109</v>
      </c>
      <c r="C262" s="18" t="s">
        <v>408</v>
      </c>
      <c r="D262" s="348"/>
      <c r="E262" s="348"/>
      <c r="F262" s="342"/>
      <c r="G262" s="342"/>
      <c r="H262" s="342"/>
      <c r="I262" s="351"/>
    </row>
    <row r="263" spans="2:9">
      <c r="B263" s="29" t="s">
        <v>171</v>
      </c>
      <c r="C263" s="22" t="s">
        <v>402</v>
      </c>
      <c r="D263" s="349"/>
      <c r="E263" s="349"/>
      <c r="F263" s="350"/>
      <c r="G263" s="350"/>
      <c r="H263" s="350"/>
      <c r="I263" s="352"/>
    </row>
    <row r="264" spans="2:9">
      <c r="B264" s="353" t="s">
        <v>18</v>
      </c>
      <c r="C264" s="354"/>
      <c r="D264" s="198"/>
      <c r="E264" s="198"/>
      <c r="F264" s="198"/>
      <c r="G264" s="198"/>
      <c r="H264" s="198"/>
      <c r="I264" s="199"/>
    </row>
    <row r="265" spans="2:9">
      <c r="B265" s="27" t="s">
        <v>172</v>
      </c>
      <c r="C265" s="28" t="s">
        <v>83</v>
      </c>
      <c r="D265" s="200"/>
      <c r="E265" s="200"/>
      <c r="F265" s="200"/>
      <c r="G265" s="200"/>
      <c r="H265" s="200"/>
      <c r="I265" s="201"/>
    </row>
    <row r="266" spans="2:9" ht="63.75">
      <c r="B266" s="25" t="s">
        <v>203</v>
      </c>
      <c r="C266" s="26" t="s">
        <v>475</v>
      </c>
      <c r="D266" s="26">
        <v>5</v>
      </c>
      <c r="E266" s="26">
        <v>5</v>
      </c>
      <c r="F266" s="26">
        <v>5</v>
      </c>
      <c r="G266" s="26">
        <v>5</v>
      </c>
      <c r="H266" s="26">
        <v>5</v>
      </c>
      <c r="I266" s="145" t="s">
        <v>743</v>
      </c>
    </row>
    <row r="267" spans="2:9">
      <c r="B267" s="25" t="s">
        <v>203</v>
      </c>
      <c r="C267" s="26" t="s">
        <v>476</v>
      </c>
      <c r="D267" s="26">
        <v>28</v>
      </c>
      <c r="E267" s="26">
        <v>12</v>
      </c>
      <c r="F267" s="26">
        <v>13</v>
      </c>
      <c r="G267" s="26">
        <v>16</v>
      </c>
      <c r="H267" s="26">
        <v>17</v>
      </c>
      <c r="I267" s="145" t="s">
        <v>743</v>
      </c>
    </row>
    <row r="268" spans="2:9">
      <c r="B268" s="355" t="s">
        <v>19</v>
      </c>
      <c r="C268" s="355"/>
      <c r="D268" s="87">
        <v>13900</v>
      </c>
      <c r="E268" s="113">
        <v>16680</v>
      </c>
      <c r="F268" s="87">
        <v>91650.4</v>
      </c>
      <c r="G268" s="87">
        <v>91650.4</v>
      </c>
      <c r="H268" s="87">
        <v>91650.4</v>
      </c>
      <c r="I268" s="202"/>
    </row>
    <row r="271" spans="2:9">
      <c r="B271" s="21" t="s">
        <v>14</v>
      </c>
      <c r="C271" s="18">
        <v>1086</v>
      </c>
      <c r="D271" s="342" t="s">
        <v>76</v>
      </c>
      <c r="E271" s="342"/>
      <c r="F271" s="342"/>
      <c r="G271" s="342"/>
      <c r="H271" s="342"/>
      <c r="I271" s="342"/>
    </row>
    <row r="272" spans="2:9">
      <c r="B272" s="21" t="s">
        <v>15</v>
      </c>
      <c r="C272" s="87" t="s">
        <v>421</v>
      </c>
      <c r="D272" s="306" t="s">
        <v>80</v>
      </c>
      <c r="E272" s="306" t="s">
        <v>81</v>
      </c>
      <c r="F272" s="342" t="s">
        <v>13</v>
      </c>
      <c r="G272" s="342" t="s">
        <v>16</v>
      </c>
      <c r="H272" s="342" t="s">
        <v>20</v>
      </c>
      <c r="I272" s="351" t="s">
        <v>170</v>
      </c>
    </row>
    <row r="273" spans="2:9" ht="38.25">
      <c r="B273" s="21" t="s">
        <v>7</v>
      </c>
      <c r="C273" s="18" t="s">
        <v>478</v>
      </c>
      <c r="D273" s="348"/>
      <c r="E273" s="348"/>
      <c r="F273" s="342"/>
      <c r="G273" s="342"/>
      <c r="H273" s="342"/>
      <c r="I273" s="351"/>
    </row>
    <row r="274" spans="2:9" ht="51">
      <c r="B274" s="21" t="s">
        <v>17</v>
      </c>
      <c r="C274" s="18" t="s">
        <v>479</v>
      </c>
      <c r="D274" s="348"/>
      <c r="E274" s="348"/>
      <c r="F274" s="342"/>
      <c r="G274" s="342"/>
      <c r="H274" s="342"/>
      <c r="I274" s="351"/>
    </row>
    <row r="275" spans="2:9" ht="17.25">
      <c r="B275" s="21" t="s">
        <v>1109</v>
      </c>
      <c r="C275" s="18" t="s">
        <v>408</v>
      </c>
      <c r="D275" s="348"/>
      <c r="E275" s="348"/>
      <c r="F275" s="342"/>
      <c r="G275" s="342"/>
      <c r="H275" s="342"/>
      <c r="I275" s="351"/>
    </row>
    <row r="276" spans="2:9">
      <c r="B276" s="29" t="s">
        <v>171</v>
      </c>
      <c r="C276" s="22" t="s">
        <v>477</v>
      </c>
      <c r="D276" s="349"/>
      <c r="E276" s="349"/>
      <c r="F276" s="350"/>
      <c r="G276" s="350"/>
      <c r="H276" s="350"/>
      <c r="I276" s="352"/>
    </row>
    <row r="277" spans="2:9">
      <c r="B277" s="353" t="s">
        <v>18</v>
      </c>
      <c r="C277" s="354"/>
      <c r="D277" s="198"/>
      <c r="E277" s="198"/>
      <c r="F277" s="198"/>
      <c r="G277" s="198"/>
      <c r="H277" s="198"/>
      <c r="I277" s="199"/>
    </row>
    <row r="278" spans="2:9">
      <c r="B278" s="27" t="s">
        <v>172</v>
      </c>
      <c r="C278" s="28" t="s">
        <v>83</v>
      </c>
      <c r="D278" s="200"/>
      <c r="E278" s="200"/>
      <c r="F278" s="200"/>
      <c r="G278" s="200"/>
      <c r="H278" s="200"/>
      <c r="I278" s="201"/>
    </row>
    <row r="279" spans="2:9">
      <c r="B279" s="355" t="s">
        <v>19</v>
      </c>
      <c r="C279" s="355"/>
      <c r="D279" s="87">
        <v>25557.200000000001</v>
      </c>
      <c r="E279" s="113">
        <v>35000</v>
      </c>
      <c r="F279" s="113">
        <v>35000</v>
      </c>
      <c r="G279" s="113">
        <v>35000</v>
      </c>
      <c r="H279" s="113">
        <v>35000</v>
      </c>
      <c r="I279" s="202"/>
    </row>
    <row r="281" spans="2:9">
      <c r="B281" s="21" t="s">
        <v>15</v>
      </c>
      <c r="C281" s="87" t="s">
        <v>480</v>
      </c>
      <c r="D281" s="306" t="s">
        <v>80</v>
      </c>
      <c r="E281" s="306" t="s">
        <v>81</v>
      </c>
      <c r="F281" s="342" t="s">
        <v>13</v>
      </c>
      <c r="G281" s="342" t="s">
        <v>16</v>
      </c>
      <c r="H281" s="342" t="s">
        <v>20</v>
      </c>
      <c r="I281" s="351" t="s">
        <v>170</v>
      </c>
    </row>
    <row r="282" spans="2:9" ht="51">
      <c r="B282" s="21" t="s">
        <v>7</v>
      </c>
      <c r="C282" s="18" t="s">
        <v>481</v>
      </c>
      <c r="D282" s="348"/>
      <c r="E282" s="348"/>
      <c r="F282" s="342"/>
      <c r="G282" s="342"/>
      <c r="H282" s="342"/>
      <c r="I282" s="351"/>
    </row>
    <row r="283" spans="2:9" ht="51">
      <c r="B283" s="21" t="s">
        <v>17</v>
      </c>
      <c r="C283" s="18" t="s">
        <v>482</v>
      </c>
      <c r="D283" s="348"/>
      <c r="E283" s="348"/>
      <c r="F283" s="342"/>
      <c r="G283" s="342"/>
      <c r="H283" s="342"/>
      <c r="I283" s="351"/>
    </row>
    <row r="284" spans="2:9" ht="17.25">
      <c r="B284" s="21" t="s">
        <v>1109</v>
      </c>
      <c r="C284" s="18" t="s">
        <v>408</v>
      </c>
      <c r="D284" s="348"/>
      <c r="E284" s="348"/>
      <c r="F284" s="342"/>
      <c r="G284" s="342"/>
      <c r="H284" s="342"/>
      <c r="I284" s="351"/>
    </row>
    <row r="285" spans="2:9">
      <c r="B285" s="29" t="s">
        <v>171</v>
      </c>
      <c r="C285" s="22" t="s">
        <v>477</v>
      </c>
      <c r="D285" s="349"/>
      <c r="E285" s="349"/>
      <c r="F285" s="350"/>
      <c r="G285" s="350"/>
      <c r="H285" s="350"/>
      <c r="I285" s="352"/>
    </row>
    <row r="286" spans="2:9">
      <c r="B286" s="353" t="s">
        <v>18</v>
      </c>
      <c r="C286" s="354"/>
      <c r="D286" s="198"/>
      <c r="E286" s="198"/>
      <c r="F286" s="198"/>
      <c r="G286" s="198"/>
      <c r="H286" s="198"/>
      <c r="I286" s="199"/>
    </row>
    <row r="287" spans="2:9">
      <c r="B287" s="27" t="s">
        <v>172</v>
      </c>
      <c r="C287" s="28" t="s">
        <v>83</v>
      </c>
      <c r="D287" s="200"/>
      <c r="E287" s="200"/>
      <c r="F287" s="200"/>
      <c r="G287" s="200"/>
      <c r="H287" s="200"/>
      <c r="I287" s="201"/>
    </row>
    <row r="288" spans="2:9">
      <c r="B288" s="25" t="s">
        <v>203</v>
      </c>
      <c r="C288" s="26" t="s">
        <v>483</v>
      </c>
      <c r="D288" s="140">
        <v>0</v>
      </c>
      <c r="E288" s="141">
        <v>1000</v>
      </c>
      <c r="F288" s="141">
        <v>1000</v>
      </c>
      <c r="G288" s="141">
        <v>1000</v>
      </c>
      <c r="H288" s="186">
        <v>0</v>
      </c>
      <c r="I288" s="142">
        <v>2026</v>
      </c>
    </row>
    <row r="289" spans="2:9">
      <c r="B289" s="355" t="s">
        <v>19</v>
      </c>
      <c r="C289" s="355"/>
      <c r="D289" s="143">
        <v>0</v>
      </c>
      <c r="E289" s="143">
        <v>216381</v>
      </c>
      <c r="F289" s="143">
        <v>441444.9</v>
      </c>
      <c r="G289" s="143">
        <v>441444.9</v>
      </c>
      <c r="H289" s="143">
        <v>220722.5</v>
      </c>
      <c r="I289" s="186"/>
    </row>
    <row r="291" spans="2:9">
      <c r="B291" s="21" t="s">
        <v>15</v>
      </c>
      <c r="C291" s="87" t="s">
        <v>484</v>
      </c>
      <c r="D291" s="306" t="s">
        <v>80</v>
      </c>
      <c r="E291" s="306" t="s">
        <v>81</v>
      </c>
      <c r="F291" s="342" t="s">
        <v>13</v>
      </c>
      <c r="G291" s="342" t="s">
        <v>16</v>
      </c>
      <c r="H291" s="342" t="s">
        <v>20</v>
      </c>
      <c r="I291" s="351" t="s">
        <v>170</v>
      </c>
    </row>
    <row r="292" spans="2:9" ht="51">
      <c r="B292" s="21" t="s">
        <v>7</v>
      </c>
      <c r="C292" s="18" t="s">
        <v>485</v>
      </c>
      <c r="D292" s="348"/>
      <c r="E292" s="348"/>
      <c r="F292" s="342"/>
      <c r="G292" s="342"/>
      <c r="H292" s="342"/>
      <c r="I292" s="351"/>
    </row>
    <row r="293" spans="2:9" ht="25.5">
      <c r="B293" s="21" t="s">
        <v>17</v>
      </c>
      <c r="C293" s="18" t="s">
        <v>486</v>
      </c>
      <c r="D293" s="348"/>
      <c r="E293" s="348"/>
      <c r="F293" s="342"/>
      <c r="G293" s="342"/>
      <c r="H293" s="342"/>
      <c r="I293" s="351"/>
    </row>
    <row r="294" spans="2:9" ht="17.25">
      <c r="B294" s="21" t="s">
        <v>1109</v>
      </c>
      <c r="C294" s="18" t="s">
        <v>375</v>
      </c>
      <c r="D294" s="348"/>
      <c r="E294" s="348"/>
      <c r="F294" s="342"/>
      <c r="G294" s="342"/>
      <c r="H294" s="342"/>
      <c r="I294" s="351"/>
    </row>
    <row r="295" spans="2:9">
      <c r="B295" s="29" t="s">
        <v>171</v>
      </c>
      <c r="C295" s="22" t="s">
        <v>477</v>
      </c>
      <c r="D295" s="349"/>
      <c r="E295" s="349"/>
      <c r="F295" s="350"/>
      <c r="G295" s="350"/>
      <c r="H295" s="350"/>
      <c r="I295" s="352"/>
    </row>
    <row r="296" spans="2:9">
      <c r="B296" s="353" t="s">
        <v>18</v>
      </c>
      <c r="C296" s="354"/>
      <c r="D296" s="198"/>
      <c r="E296" s="198"/>
      <c r="F296" s="198"/>
      <c r="G296" s="198"/>
      <c r="H296" s="198"/>
      <c r="I296" s="199"/>
    </row>
    <row r="297" spans="2:9">
      <c r="B297" s="27" t="s">
        <v>172</v>
      </c>
      <c r="C297" s="28" t="s">
        <v>83</v>
      </c>
      <c r="D297" s="200"/>
      <c r="E297" s="200"/>
      <c r="F297" s="200"/>
      <c r="G297" s="200"/>
      <c r="H297" s="200"/>
      <c r="I297" s="201"/>
    </row>
    <row r="298" spans="2:9">
      <c r="B298" s="25" t="s">
        <v>203</v>
      </c>
      <c r="C298" s="26" t="s">
        <v>487</v>
      </c>
      <c r="D298" s="153">
        <v>0</v>
      </c>
      <c r="E298" s="153">
        <v>2</v>
      </c>
      <c r="F298" s="204"/>
      <c r="G298" s="204"/>
      <c r="H298" s="204"/>
      <c r="I298" s="145">
        <v>2024</v>
      </c>
    </row>
    <row r="299" spans="2:9">
      <c r="B299" s="25" t="s">
        <v>203</v>
      </c>
      <c r="C299" s="26" t="s">
        <v>488</v>
      </c>
      <c r="D299" s="153">
        <v>0</v>
      </c>
      <c r="E299" s="153">
        <v>200</v>
      </c>
      <c r="F299" s="204"/>
      <c r="G299" s="204"/>
      <c r="H299" s="204"/>
      <c r="I299" s="145">
        <v>2024</v>
      </c>
    </row>
    <row r="300" spans="2:9">
      <c r="B300" s="25" t="s">
        <v>203</v>
      </c>
      <c r="C300" s="26" t="s">
        <v>489</v>
      </c>
      <c r="D300" s="102">
        <v>0</v>
      </c>
      <c r="E300" s="153">
        <v>3</v>
      </c>
      <c r="F300" s="204"/>
      <c r="G300" s="204"/>
      <c r="H300" s="204"/>
      <c r="I300" s="145">
        <v>2024</v>
      </c>
    </row>
    <row r="301" spans="2:9">
      <c r="B301" s="355" t="s">
        <v>19</v>
      </c>
      <c r="C301" s="355"/>
      <c r="D301" s="143">
        <v>0</v>
      </c>
      <c r="E301" s="143">
        <v>255008.3</v>
      </c>
      <c r="F301" s="143">
        <v>1046445</v>
      </c>
      <c r="G301" s="143">
        <v>1046445</v>
      </c>
      <c r="H301" s="143">
        <v>523222.4</v>
      </c>
      <c r="I301" s="186"/>
    </row>
    <row r="303" spans="2:9">
      <c r="B303" s="21" t="s">
        <v>15</v>
      </c>
      <c r="C303" s="87" t="s">
        <v>450</v>
      </c>
      <c r="D303" s="306" t="s">
        <v>80</v>
      </c>
      <c r="E303" s="306" t="s">
        <v>81</v>
      </c>
      <c r="F303" s="342" t="s">
        <v>13</v>
      </c>
      <c r="G303" s="342" t="s">
        <v>16</v>
      </c>
      <c r="H303" s="342" t="s">
        <v>20</v>
      </c>
      <c r="I303" s="351" t="s">
        <v>170</v>
      </c>
    </row>
    <row r="304" spans="2:9" ht="38.25">
      <c r="B304" s="21" t="s">
        <v>7</v>
      </c>
      <c r="C304" s="18" t="s">
        <v>492</v>
      </c>
      <c r="D304" s="348"/>
      <c r="E304" s="348"/>
      <c r="F304" s="342"/>
      <c r="G304" s="342"/>
      <c r="H304" s="342"/>
      <c r="I304" s="351"/>
    </row>
    <row r="305" spans="2:9" ht="25.5">
      <c r="B305" s="21" t="s">
        <v>17</v>
      </c>
      <c r="C305" s="18" t="s">
        <v>493</v>
      </c>
      <c r="D305" s="348"/>
      <c r="E305" s="348"/>
      <c r="F305" s="342"/>
      <c r="G305" s="342"/>
      <c r="H305" s="342"/>
      <c r="I305" s="351"/>
    </row>
    <row r="306" spans="2:9" ht="25.5">
      <c r="B306" s="21" t="s">
        <v>1109</v>
      </c>
      <c r="C306" s="18" t="s">
        <v>452</v>
      </c>
      <c r="D306" s="348"/>
      <c r="E306" s="348"/>
      <c r="F306" s="342"/>
      <c r="G306" s="342"/>
      <c r="H306" s="342"/>
      <c r="I306" s="351"/>
    </row>
    <row r="307" spans="2:9">
      <c r="B307" s="29" t="s">
        <v>171</v>
      </c>
      <c r="C307" s="22" t="s">
        <v>477</v>
      </c>
      <c r="D307" s="349"/>
      <c r="E307" s="349"/>
      <c r="F307" s="350"/>
      <c r="G307" s="350"/>
      <c r="H307" s="350"/>
      <c r="I307" s="352"/>
    </row>
    <row r="308" spans="2:9">
      <c r="B308" s="353" t="s">
        <v>18</v>
      </c>
      <c r="C308" s="354"/>
      <c r="D308" s="198"/>
      <c r="E308" s="198"/>
      <c r="F308" s="198"/>
      <c r="G308" s="198"/>
      <c r="H308" s="198"/>
      <c r="I308" s="199"/>
    </row>
    <row r="309" spans="2:9">
      <c r="B309" s="27" t="s">
        <v>172</v>
      </c>
      <c r="C309" s="28" t="s">
        <v>83</v>
      </c>
      <c r="D309" s="200"/>
      <c r="E309" s="200"/>
      <c r="F309" s="200"/>
      <c r="G309" s="200"/>
      <c r="H309" s="200"/>
      <c r="I309" s="201"/>
    </row>
    <row r="310" spans="2:9">
      <c r="B310" s="25" t="s">
        <v>203</v>
      </c>
      <c r="C310" s="26" t="s">
        <v>494</v>
      </c>
      <c r="D310" s="116">
        <v>0</v>
      </c>
      <c r="E310" s="145">
        <v>5</v>
      </c>
      <c r="F310" s="145">
        <v>1</v>
      </c>
      <c r="G310" s="145">
        <v>0</v>
      </c>
      <c r="H310" s="145">
        <v>0</v>
      </c>
      <c r="I310" s="145">
        <v>2024</v>
      </c>
    </row>
    <row r="311" spans="2:9">
      <c r="B311" s="25" t="s">
        <v>203</v>
      </c>
      <c r="C311" s="26" t="s">
        <v>495</v>
      </c>
      <c r="D311" s="116">
        <v>0</v>
      </c>
      <c r="E311" s="145">
        <v>10</v>
      </c>
      <c r="F311" s="145">
        <v>2</v>
      </c>
      <c r="G311" s="145">
        <v>0</v>
      </c>
      <c r="H311" s="145">
        <v>0</v>
      </c>
      <c r="I311" s="145">
        <v>2024</v>
      </c>
    </row>
    <row r="312" spans="2:9">
      <c r="B312" s="355" t="s">
        <v>19</v>
      </c>
      <c r="C312" s="355"/>
      <c r="D312" s="19">
        <v>0</v>
      </c>
      <c r="E312" s="19">
        <v>121493.9</v>
      </c>
      <c r="F312" s="19">
        <v>28012.400000000001</v>
      </c>
      <c r="G312" s="19">
        <v>0</v>
      </c>
      <c r="H312" s="19">
        <v>0</v>
      </c>
      <c r="I312" s="202"/>
    </row>
    <row r="315" spans="2:9">
      <c r="B315" s="21" t="s">
        <v>14</v>
      </c>
      <c r="C315" s="18">
        <v>1104</v>
      </c>
      <c r="D315" s="342" t="s">
        <v>76</v>
      </c>
      <c r="E315" s="342"/>
      <c r="F315" s="342"/>
      <c r="G315" s="342"/>
      <c r="H315" s="342"/>
      <c r="I315" s="342"/>
    </row>
    <row r="316" spans="2:9">
      <c r="B316" s="21" t="s">
        <v>15</v>
      </c>
      <c r="C316" s="87" t="s">
        <v>405</v>
      </c>
      <c r="D316" s="306" t="s">
        <v>80</v>
      </c>
      <c r="E316" s="306" t="s">
        <v>81</v>
      </c>
      <c r="F316" s="342" t="s">
        <v>13</v>
      </c>
      <c r="G316" s="342" t="s">
        <v>16</v>
      </c>
      <c r="H316" s="342" t="s">
        <v>20</v>
      </c>
      <c r="I316" s="351" t="s">
        <v>170</v>
      </c>
    </row>
    <row r="317" spans="2:9" ht="25.5">
      <c r="B317" s="21" t="s">
        <v>7</v>
      </c>
      <c r="C317" s="18" t="s">
        <v>496</v>
      </c>
      <c r="D317" s="348"/>
      <c r="E317" s="348"/>
      <c r="F317" s="342"/>
      <c r="G317" s="342"/>
      <c r="H317" s="342"/>
      <c r="I317" s="351"/>
    </row>
    <row r="318" spans="2:9" ht="38.25">
      <c r="B318" s="21" t="s">
        <v>17</v>
      </c>
      <c r="C318" s="18" t="s">
        <v>497</v>
      </c>
      <c r="D318" s="348"/>
      <c r="E318" s="348"/>
      <c r="F318" s="342"/>
      <c r="G318" s="342"/>
      <c r="H318" s="342"/>
      <c r="I318" s="351"/>
    </row>
    <row r="319" spans="2:9" ht="17.25">
      <c r="B319" s="21" t="s">
        <v>1109</v>
      </c>
      <c r="C319" s="18" t="s">
        <v>408</v>
      </c>
      <c r="D319" s="348"/>
      <c r="E319" s="348"/>
      <c r="F319" s="342"/>
      <c r="G319" s="342"/>
      <c r="H319" s="342"/>
      <c r="I319" s="351"/>
    </row>
    <row r="320" spans="2:9">
      <c r="B320" s="29" t="s">
        <v>171</v>
      </c>
      <c r="C320" s="22" t="s">
        <v>402</v>
      </c>
      <c r="D320" s="349"/>
      <c r="E320" s="349"/>
      <c r="F320" s="350"/>
      <c r="G320" s="350"/>
      <c r="H320" s="350"/>
      <c r="I320" s="352"/>
    </row>
    <row r="321" spans="2:9">
      <c r="B321" s="353" t="s">
        <v>18</v>
      </c>
      <c r="C321" s="354"/>
      <c r="D321" s="198"/>
      <c r="E321" s="198"/>
      <c r="F321" s="198"/>
      <c r="G321" s="198"/>
      <c r="H321" s="198"/>
      <c r="I321" s="199"/>
    </row>
    <row r="322" spans="2:9">
      <c r="B322" s="27" t="s">
        <v>172</v>
      </c>
      <c r="C322" s="28" t="s">
        <v>83</v>
      </c>
      <c r="D322" s="200"/>
      <c r="E322" s="200"/>
      <c r="F322" s="200"/>
      <c r="G322" s="200"/>
      <c r="H322" s="200"/>
      <c r="I322" s="201"/>
    </row>
    <row r="323" spans="2:9">
      <c r="B323" s="18" t="s">
        <v>203</v>
      </c>
      <c r="C323" s="18" t="s">
        <v>852</v>
      </c>
      <c r="D323" s="18">
        <v>0</v>
      </c>
      <c r="E323" s="18"/>
      <c r="F323" s="18">
        <v>1</v>
      </c>
      <c r="G323" s="18">
        <v>1</v>
      </c>
      <c r="H323" s="18">
        <v>1</v>
      </c>
      <c r="I323" s="18" t="s">
        <v>743</v>
      </c>
    </row>
    <row r="324" spans="2:9" ht="25.5">
      <c r="B324" s="18" t="s">
        <v>203</v>
      </c>
      <c r="C324" s="18" t="s">
        <v>853</v>
      </c>
      <c r="D324" s="18">
        <v>0</v>
      </c>
      <c r="E324" s="18"/>
      <c r="F324" s="18">
        <v>50</v>
      </c>
      <c r="G324" s="18">
        <v>55</v>
      </c>
      <c r="H324" s="18">
        <v>60</v>
      </c>
      <c r="I324" s="18" t="s">
        <v>743</v>
      </c>
    </row>
    <row r="325" spans="2:9">
      <c r="B325" s="18" t="s">
        <v>203</v>
      </c>
      <c r="C325" s="18" t="s">
        <v>854</v>
      </c>
      <c r="D325" s="18">
        <v>0</v>
      </c>
      <c r="E325" s="18"/>
      <c r="F325" s="18">
        <v>50</v>
      </c>
      <c r="G325" s="18">
        <v>55</v>
      </c>
      <c r="H325" s="18">
        <v>60</v>
      </c>
      <c r="I325" s="18" t="s">
        <v>743</v>
      </c>
    </row>
    <row r="326" spans="2:9" ht="25.5">
      <c r="B326" s="18" t="s">
        <v>203</v>
      </c>
      <c r="C326" s="18" t="s">
        <v>855</v>
      </c>
      <c r="D326" s="18">
        <v>0</v>
      </c>
      <c r="E326" s="18"/>
      <c r="F326" s="18">
        <v>30</v>
      </c>
      <c r="G326" s="18">
        <v>35</v>
      </c>
      <c r="H326" s="18">
        <v>40</v>
      </c>
      <c r="I326" s="18" t="s">
        <v>743</v>
      </c>
    </row>
    <row r="327" spans="2:9" ht="25.5">
      <c r="B327" s="18" t="s">
        <v>203</v>
      </c>
      <c r="C327" s="18" t="s">
        <v>856</v>
      </c>
      <c r="D327" s="18">
        <v>0</v>
      </c>
      <c r="E327" s="18"/>
      <c r="F327" s="18">
        <v>20</v>
      </c>
      <c r="G327" s="18">
        <v>25</v>
      </c>
      <c r="H327" s="18">
        <v>30</v>
      </c>
      <c r="I327" s="18" t="s">
        <v>743</v>
      </c>
    </row>
    <row r="328" spans="2:9" ht="25.5">
      <c r="B328" s="18" t="s">
        <v>203</v>
      </c>
      <c r="C328" s="18" t="s">
        <v>857</v>
      </c>
      <c r="D328" s="18">
        <v>0</v>
      </c>
      <c r="E328" s="18"/>
      <c r="F328" s="18">
        <v>30</v>
      </c>
      <c r="G328" s="18">
        <v>35</v>
      </c>
      <c r="H328" s="18">
        <v>40</v>
      </c>
      <c r="I328" s="18" t="s">
        <v>743</v>
      </c>
    </row>
    <row r="329" spans="2:9">
      <c r="B329" s="18" t="s">
        <v>203</v>
      </c>
      <c r="C329" s="18" t="s">
        <v>858</v>
      </c>
      <c r="D329" s="18">
        <v>0</v>
      </c>
      <c r="E329" s="18"/>
      <c r="F329" s="18">
        <v>90</v>
      </c>
      <c r="G329" s="18">
        <v>95</v>
      </c>
      <c r="H329" s="18">
        <v>100</v>
      </c>
      <c r="I329" s="18" t="s">
        <v>743</v>
      </c>
    </row>
    <row r="330" spans="2:9" ht="25.5">
      <c r="B330" s="18" t="s">
        <v>203</v>
      </c>
      <c r="C330" s="18" t="s">
        <v>859</v>
      </c>
      <c r="D330" s="18">
        <v>0</v>
      </c>
      <c r="E330" s="18"/>
      <c r="F330" s="18">
        <v>15</v>
      </c>
      <c r="G330" s="18">
        <v>20</v>
      </c>
      <c r="H330" s="18">
        <v>25</v>
      </c>
      <c r="I330" s="18" t="s">
        <v>743</v>
      </c>
    </row>
    <row r="331" spans="2:9">
      <c r="B331" s="18" t="s">
        <v>203</v>
      </c>
      <c r="C331" s="18" t="s">
        <v>860</v>
      </c>
      <c r="D331" s="18">
        <v>0</v>
      </c>
      <c r="E331" s="18"/>
      <c r="F331" s="18">
        <v>1</v>
      </c>
      <c r="G331" s="18">
        <v>1</v>
      </c>
      <c r="H331" s="18">
        <v>1</v>
      </c>
      <c r="I331" s="18" t="s">
        <v>743</v>
      </c>
    </row>
    <row r="332" spans="2:9">
      <c r="B332" s="355" t="s">
        <v>19</v>
      </c>
      <c r="C332" s="355"/>
      <c r="D332" s="23">
        <v>0</v>
      </c>
      <c r="E332" s="23">
        <v>160092</v>
      </c>
      <c r="F332" s="23">
        <v>4487000</v>
      </c>
      <c r="G332" s="23">
        <v>4914184.4000000004</v>
      </c>
      <c r="H332" s="23">
        <v>5716684</v>
      </c>
      <c r="I332" s="202"/>
    </row>
    <row r="334" spans="2:9">
      <c r="B334" s="21" t="s">
        <v>15</v>
      </c>
      <c r="C334" s="87" t="s">
        <v>412</v>
      </c>
      <c r="D334" s="306" t="s">
        <v>80</v>
      </c>
      <c r="E334" s="306" t="s">
        <v>81</v>
      </c>
      <c r="F334" s="342" t="s">
        <v>13</v>
      </c>
      <c r="G334" s="342" t="s">
        <v>16</v>
      </c>
      <c r="H334" s="342" t="s">
        <v>20</v>
      </c>
      <c r="I334" s="351" t="s">
        <v>170</v>
      </c>
    </row>
    <row r="335" spans="2:9" ht="25.5">
      <c r="B335" s="21" t="s">
        <v>7</v>
      </c>
      <c r="C335" s="18" t="s">
        <v>499</v>
      </c>
      <c r="D335" s="348"/>
      <c r="E335" s="348"/>
      <c r="F335" s="342"/>
      <c r="G335" s="342"/>
      <c r="H335" s="342"/>
      <c r="I335" s="351"/>
    </row>
    <row r="336" spans="2:9" ht="38.25">
      <c r="B336" s="21" t="s">
        <v>17</v>
      </c>
      <c r="C336" s="18" t="s">
        <v>500</v>
      </c>
      <c r="D336" s="348"/>
      <c r="E336" s="348"/>
      <c r="F336" s="342"/>
      <c r="G336" s="342"/>
      <c r="H336" s="342"/>
      <c r="I336" s="351"/>
    </row>
    <row r="337" spans="2:9" ht="17.25">
      <c r="B337" s="21" t="s">
        <v>1109</v>
      </c>
      <c r="C337" s="18" t="s">
        <v>408</v>
      </c>
      <c r="D337" s="348"/>
      <c r="E337" s="348"/>
      <c r="F337" s="342"/>
      <c r="G337" s="342"/>
      <c r="H337" s="342"/>
      <c r="I337" s="351"/>
    </row>
    <row r="338" spans="2:9">
      <c r="B338" s="29" t="s">
        <v>171</v>
      </c>
      <c r="C338" s="22" t="s">
        <v>501</v>
      </c>
      <c r="D338" s="349"/>
      <c r="E338" s="349"/>
      <c r="F338" s="350"/>
      <c r="G338" s="350"/>
      <c r="H338" s="350"/>
      <c r="I338" s="352"/>
    </row>
    <row r="339" spans="2:9">
      <c r="B339" s="353" t="s">
        <v>18</v>
      </c>
      <c r="C339" s="354"/>
      <c r="D339" s="198"/>
      <c r="E339" s="198"/>
      <c r="F339" s="198"/>
      <c r="G339" s="198"/>
      <c r="H339" s="198"/>
      <c r="I339" s="199"/>
    </row>
    <row r="340" spans="2:9">
      <c r="B340" s="27" t="s">
        <v>172</v>
      </c>
      <c r="C340" s="28" t="s">
        <v>83</v>
      </c>
      <c r="D340" s="200"/>
      <c r="E340" s="200"/>
      <c r="F340" s="200"/>
      <c r="G340" s="200"/>
      <c r="H340" s="200"/>
      <c r="I340" s="201"/>
    </row>
    <row r="341" spans="2:9" ht="25.5">
      <c r="B341" s="25" t="s">
        <v>203</v>
      </c>
      <c r="C341" s="26" t="s">
        <v>502</v>
      </c>
      <c r="D341" s="134">
        <v>0</v>
      </c>
      <c r="E341" s="134">
        <v>218</v>
      </c>
      <c r="F341" s="134">
        <v>370</v>
      </c>
      <c r="G341" s="134">
        <v>450</v>
      </c>
      <c r="H341" s="134">
        <v>500</v>
      </c>
      <c r="I341" s="145">
        <v>2025</v>
      </c>
    </row>
    <row r="342" spans="2:9">
      <c r="B342" s="355" t="s">
        <v>19</v>
      </c>
      <c r="C342" s="355"/>
      <c r="D342" s="23">
        <v>0</v>
      </c>
      <c r="E342" s="135">
        <v>1573200</v>
      </c>
      <c r="F342" s="135">
        <v>2223360</v>
      </c>
      <c r="G342" s="135">
        <v>2448000</v>
      </c>
      <c r="H342" s="135">
        <v>2640000</v>
      </c>
      <c r="I342" s="202"/>
    </row>
    <row r="344" spans="2:9">
      <c r="B344" s="21" t="s">
        <v>15</v>
      </c>
      <c r="C344" s="87" t="s">
        <v>503</v>
      </c>
      <c r="D344" s="306" t="s">
        <v>80</v>
      </c>
      <c r="E344" s="306" t="s">
        <v>81</v>
      </c>
      <c r="F344" s="342" t="s">
        <v>13</v>
      </c>
      <c r="G344" s="342" t="s">
        <v>16</v>
      </c>
      <c r="H344" s="342" t="s">
        <v>20</v>
      </c>
      <c r="I344" s="351" t="s">
        <v>170</v>
      </c>
    </row>
    <row r="345" spans="2:9">
      <c r="B345" s="21" t="s">
        <v>7</v>
      </c>
      <c r="C345" s="18" t="s">
        <v>504</v>
      </c>
      <c r="D345" s="348"/>
      <c r="E345" s="348"/>
      <c r="F345" s="342"/>
      <c r="G345" s="342"/>
      <c r="H345" s="342"/>
      <c r="I345" s="351"/>
    </row>
    <row r="346" spans="2:9" ht="38.25">
      <c r="B346" s="21" t="s">
        <v>17</v>
      </c>
      <c r="C346" s="18" t="s">
        <v>505</v>
      </c>
      <c r="D346" s="348"/>
      <c r="E346" s="348"/>
      <c r="F346" s="342"/>
      <c r="G346" s="342"/>
      <c r="H346" s="342"/>
      <c r="I346" s="351"/>
    </row>
    <row r="347" spans="2:9" ht="17.25">
      <c r="B347" s="21" t="s">
        <v>1109</v>
      </c>
      <c r="C347" s="18" t="s">
        <v>375</v>
      </c>
      <c r="D347" s="348"/>
      <c r="E347" s="348"/>
      <c r="F347" s="342"/>
      <c r="G347" s="342"/>
      <c r="H347" s="342"/>
      <c r="I347" s="351"/>
    </row>
    <row r="348" spans="2:9" ht="25.5">
      <c r="B348" s="29" t="s">
        <v>171</v>
      </c>
      <c r="C348" s="22" t="s">
        <v>506</v>
      </c>
      <c r="D348" s="349"/>
      <c r="E348" s="349"/>
      <c r="F348" s="350"/>
      <c r="G348" s="350"/>
      <c r="H348" s="350"/>
      <c r="I348" s="352"/>
    </row>
    <row r="349" spans="2:9">
      <c r="B349" s="353" t="s">
        <v>18</v>
      </c>
      <c r="C349" s="354"/>
      <c r="D349" s="198"/>
      <c r="E349" s="198"/>
      <c r="F349" s="198"/>
      <c r="G349" s="198"/>
      <c r="H349" s="198"/>
      <c r="I349" s="199"/>
    </row>
    <row r="350" spans="2:9">
      <c r="B350" s="27" t="s">
        <v>172</v>
      </c>
      <c r="C350" s="28" t="s">
        <v>83</v>
      </c>
      <c r="D350" s="200"/>
      <c r="E350" s="200"/>
      <c r="F350" s="200"/>
      <c r="G350" s="200"/>
      <c r="H350" s="200"/>
      <c r="I350" s="201"/>
    </row>
    <row r="351" spans="2:9">
      <c r="B351" s="18" t="s">
        <v>203</v>
      </c>
      <c r="C351" s="18" t="s">
        <v>377</v>
      </c>
      <c r="D351" s="19"/>
      <c r="E351" s="19" t="s">
        <v>393</v>
      </c>
      <c r="F351" s="19"/>
      <c r="G351" s="19"/>
      <c r="H351" s="19"/>
      <c r="I351" s="18" t="s">
        <v>754</v>
      </c>
    </row>
    <row r="352" spans="2:9" ht="25.5">
      <c r="B352" s="18" t="s">
        <v>203</v>
      </c>
      <c r="C352" s="18" t="s">
        <v>370</v>
      </c>
      <c r="D352" s="19"/>
      <c r="E352" s="19" t="s">
        <v>508</v>
      </c>
      <c r="F352" s="19"/>
      <c r="G352" s="19"/>
      <c r="H352" s="19"/>
      <c r="I352" s="18" t="s">
        <v>754</v>
      </c>
    </row>
    <row r="353" spans="2:9" ht="25.5">
      <c r="B353" s="18" t="s">
        <v>203</v>
      </c>
      <c r="C353" s="18" t="s">
        <v>507</v>
      </c>
      <c r="D353" s="19"/>
      <c r="E353" s="19" t="s">
        <v>509</v>
      </c>
      <c r="F353" s="19"/>
      <c r="G353" s="19"/>
      <c r="H353" s="19"/>
      <c r="I353" s="18" t="s">
        <v>754</v>
      </c>
    </row>
    <row r="354" spans="2:9">
      <c r="B354" s="18" t="s">
        <v>861</v>
      </c>
      <c r="C354" s="18" t="s">
        <v>862</v>
      </c>
      <c r="D354" s="19"/>
      <c r="E354" s="19"/>
      <c r="F354" s="19">
        <v>2000</v>
      </c>
      <c r="G354" s="19">
        <v>1800</v>
      </c>
      <c r="H354" s="19">
        <v>1800</v>
      </c>
      <c r="I354" s="18" t="s">
        <v>754</v>
      </c>
    </row>
    <row r="355" spans="2:9" ht="25.5">
      <c r="B355" s="18" t="s">
        <v>863</v>
      </c>
      <c r="C355" s="18" t="s">
        <v>864</v>
      </c>
      <c r="D355" s="19">
        <v>1201</v>
      </c>
      <c r="E355" s="19"/>
      <c r="F355" s="19">
        <v>700</v>
      </c>
      <c r="G355" s="19">
        <v>700</v>
      </c>
      <c r="H355" s="19">
        <v>700</v>
      </c>
      <c r="I355" s="18" t="s">
        <v>754</v>
      </c>
    </row>
    <row r="356" spans="2:9">
      <c r="B356" s="355" t="s">
        <v>19</v>
      </c>
      <c r="C356" s="355"/>
      <c r="D356" s="113">
        <v>4311791.18</v>
      </c>
      <c r="E356" s="113">
        <v>8233900</v>
      </c>
      <c r="F356" s="113">
        <v>16343348.6</v>
      </c>
      <c r="G356" s="113">
        <v>20775749.399999999</v>
      </c>
      <c r="H356" s="113">
        <v>21137648.699999999</v>
      </c>
      <c r="I356" s="202"/>
    </row>
    <row r="359" spans="2:9">
      <c r="B359" s="21" t="s">
        <v>14</v>
      </c>
      <c r="C359" s="18">
        <v>1116</v>
      </c>
      <c r="D359" s="342" t="s">
        <v>76</v>
      </c>
      <c r="E359" s="342"/>
      <c r="F359" s="342"/>
      <c r="G359" s="342"/>
      <c r="H359" s="342"/>
      <c r="I359" s="342"/>
    </row>
    <row r="360" spans="2:9">
      <c r="B360" s="21" t="s">
        <v>15</v>
      </c>
      <c r="C360" s="87" t="s">
        <v>405</v>
      </c>
      <c r="D360" s="306" t="s">
        <v>80</v>
      </c>
      <c r="E360" s="306" t="s">
        <v>81</v>
      </c>
      <c r="F360" s="342" t="s">
        <v>13</v>
      </c>
      <c r="G360" s="342" t="s">
        <v>16</v>
      </c>
      <c r="H360" s="342" t="s">
        <v>20</v>
      </c>
      <c r="I360" s="351" t="s">
        <v>170</v>
      </c>
    </row>
    <row r="361" spans="2:9">
      <c r="B361" s="21" t="s">
        <v>7</v>
      </c>
      <c r="C361" s="18" t="s">
        <v>546</v>
      </c>
      <c r="D361" s="348"/>
      <c r="E361" s="348"/>
      <c r="F361" s="342"/>
      <c r="G361" s="342"/>
      <c r="H361" s="342"/>
      <c r="I361" s="351"/>
    </row>
    <row r="362" spans="2:9" ht="51">
      <c r="B362" s="21" t="s">
        <v>17</v>
      </c>
      <c r="C362" s="18" t="s">
        <v>547</v>
      </c>
      <c r="D362" s="348"/>
      <c r="E362" s="348"/>
      <c r="F362" s="342"/>
      <c r="G362" s="342"/>
      <c r="H362" s="342"/>
      <c r="I362" s="351"/>
    </row>
    <row r="363" spans="2:9" ht="17.25">
      <c r="B363" s="21" t="s">
        <v>1109</v>
      </c>
      <c r="C363" s="18" t="s">
        <v>408</v>
      </c>
      <c r="D363" s="348"/>
      <c r="E363" s="348"/>
      <c r="F363" s="342"/>
      <c r="G363" s="342"/>
      <c r="H363" s="342"/>
      <c r="I363" s="351"/>
    </row>
    <row r="364" spans="2:9">
      <c r="B364" s="29" t="s">
        <v>171</v>
      </c>
      <c r="C364" s="22" t="s">
        <v>402</v>
      </c>
      <c r="D364" s="349"/>
      <c r="E364" s="349"/>
      <c r="F364" s="350"/>
      <c r="G364" s="350"/>
      <c r="H364" s="350"/>
      <c r="I364" s="352"/>
    </row>
    <row r="365" spans="2:9">
      <c r="B365" s="353" t="s">
        <v>18</v>
      </c>
      <c r="C365" s="354"/>
      <c r="D365" s="198"/>
      <c r="E365" s="198"/>
      <c r="F365" s="198"/>
      <c r="G365" s="198"/>
      <c r="H365" s="198"/>
      <c r="I365" s="199"/>
    </row>
    <row r="366" spans="2:9">
      <c r="B366" s="27" t="s">
        <v>172</v>
      </c>
      <c r="C366" s="28" t="s">
        <v>83</v>
      </c>
      <c r="D366" s="200"/>
      <c r="E366" s="200"/>
      <c r="F366" s="200"/>
      <c r="G366" s="200"/>
      <c r="H366" s="200"/>
      <c r="I366" s="201"/>
    </row>
    <row r="367" spans="2:9">
      <c r="B367" s="25" t="s">
        <v>203</v>
      </c>
      <c r="C367" s="26" t="s">
        <v>510</v>
      </c>
      <c r="D367" s="188">
        <v>916496</v>
      </c>
      <c r="E367" s="24" t="s">
        <v>536</v>
      </c>
      <c r="F367" s="24">
        <v>943823</v>
      </c>
      <c r="G367" s="24">
        <v>943823</v>
      </c>
      <c r="H367" s="24">
        <v>943823</v>
      </c>
      <c r="I367" s="24"/>
    </row>
    <row r="368" spans="2:9">
      <c r="B368" s="25" t="s">
        <v>203</v>
      </c>
      <c r="C368" s="26" t="s">
        <v>511</v>
      </c>
      <c r="D368" s="189">
        <v>911784</v>
      </c>
      <c r="E368" s="24" t="s">
        <v>537</v>
      </c>
      <c r="F368" s="24">
        <v>919133</v>
      </c>
      <c r="G368" s="24">
        <v>919133</v>
      </c>
      <c r="H368" s="24">
        <v>919133</v>
      </c>
      <c r="I368" s="24"/>
    </row>
    <row r="369" spans="2:9">
      <c r="B369" s="25" t="s">
        <v>203</v>
      </c>
      <c r="C369" s="26" t="s">
        <v>512</v>
      </c>
      <c r="D369" s="189"/>
      <c r="E369" s="24" t="s">
        <v>538</v>
      </c>
      <c r="F369" s="24">
        <v>19690</v>
      </c>
      <c r="G369" s="24">
        <v>19690</v>
      </c>
      <c r="H369" s="24">
        <v>19690</v>
      </c>
      <c r="I369" s="24"/>
    </row>
    <row r="370" spans="2:9">
      <c r="B370" s="25" t="s">
        <v>203</v>
      </c>
      <c r="C370" s="26" t="s">
        <v>513</v>
      </c>
      <c r="D370" s="189">
        <v>4712</v>
      </c>
      <c r="E370" s="24" t="s">
        <v>539</v>
      </c>
      <c r="F370" s="24">
        <v>5000</v>
      </c>
      <c r="G370" s="24">
        <v>5000</v>
      </c>
      <c r="H370" s="24">
        <v>5000</v>
      </c>
      <c r="I370" s="24"/>
    </row>
    <row r="371" spans="2:9" ht="25.5">
      <c r="B371" s="25" t="s">
        <v>203</v>
      </c>
      <c r="C371" s="26" t="s">
        <v>514</v>
      </c>
      <c r="D371" s="188">
        <v>4376409</v>
      </c>
      <c r="E371" s="24" t="s">
        <v>540</v>
      </c>
      <c r="F371" s="24">
        <v>5315516</v>
      </c>
      <c r="G371" s="24">
        <v>5315516</v>
      </c>
      <c r="H371" s="24">
        <v>5315516</v>
      </c>
      <c r="I371" s="24"/>
    </row>
    <row r="372" spans="2:9">
      <c r="B372" s="25" t="s">
        <v>203</v>
      </c>
      <c r="C372" s="26" t="s">
        <v>515</v>
      </c>
      <c r="D372" s="191">
        <v>1955891</v>
      </c>
      <c r="E372" s="24" t="s">
        <v>541</v>
      </c>
      <c r="F372" s="24">
        <v>2194210</v>
      </c>
      <c r="G372" s="24">
        <v>2194210</v>
      </c>
      <c r="H372" s="24">
        <v>2194210</v>
      </c>
      <c r="I372" s="24"/>
    </row>
    <row r="373" spans="2:9">
      <c r="B373" s="25" t="s">
        <v>203</v>
      </c>
      <c r="C373" s="26" t="s">
        <v>516</v>
      </c>
      <c r="D373" s="191">
        <v>965073</v>
      </c>
      <c r="E373" s="24" t="s">
        <v>542</v>
      </c>
      <c r="F373" s="24">
        <v>1002828</v>
      </c>
      <c r="G373" s="24">
        <v>1002828</v>
      </c>
      <c r="H373" s="24">
        <v>1002828</v>
      </c>
      <c r="I373" s="24"/>
    </row>
    <row r="374" spans="2:9">
      <c r="B374" s="25" t="s">
        <v>203</v>
      </c>
      <c r="C374" s="26" t="s">
        <v>517</v>
      </c>
      <c r="D374" s="191">
        <v>975635</v>
      </c>
      <c r="E374" s="24" t="s">
        <v>543</v>
      </c>
      <c r="F374" s="24">
        <v>1020803</v>
      </c>
      <c r="G374" s="24">
        <v>1020803</v>
      </c>
      <c r="H374" s="24">
        <v>1020803</v>
      </c>
      <c r="I374" s="24"/>
    </row>
    <row r="375" spans="2:9">
      <c r="B375" s="25" t="s">
        <v>203</v>
      </c>
      <c r="C375" s="26" t="s">
        <v>518</v>
      </c>
      <c r="D375" s="191">
        <v>479810</v>
      </c>
      <c r="E375" s="24" t="s">
        <v>544</v>
      </c>
      <c r="F375" s="24">
        <v>605223</v>
      </c>
      <c r="G375" s="24">
        <v>605223</v>
      </c>
      <c r="H375" s="24">
        <v>605223</v>
      </c>
      <c r="I375" s="24"/>
    </row>
    <row r="376" spans="2:9">
      <c r="B376" s="25" t="s">
        <v>203</v>
      </c>
      <c r="C376" s="26" t="s">
        <v>1070</v>
      </c>
      <c r="D376" s="191"/>
      <c r="E376" s="191"/>
      <c r="F376" s="191">
        <v>492452</v>
      </c>
      <c r="G376" s="191">
        <v>492452</v>
      </c>
      <c r="H376" s="191">
        <v>492452</v>
      </c>
      <c r="I376" s="191"/>
    </row>
    <row r="377" spans="2:9" ht="25.5">
      <c r="B377" s="25" t="s">
        <v>203</v>
      </c>
      <c r="C377" s="26" t="s">
        <v>519</v>
      </c>
      <c r="D377" s="24"/>
      <c r="E377" s="24" t="s">
        <v>498</v>
      </c>
      <c r="F377" s="24"/>
      <c r="G377" s="24"/>
      <c r="H377" s="24"/>
      <c r="I377" s="24"/>
    </row>
    <row r="378" spans="2:9">
      <c r="B378" s="25" t="s">
        <v>203</v>
      </c>
      <c r="C378" s="26" t="s">
        <v>520</v>
      </c>
      <c r="D378" s="24">
        <v>90.9</v>
      </c>
      <c r="E378" s="24" t="s">
        <v>545</v>
      </c>
      <c r="F378" s="24">
        <v>90.9</v>
      </c>
      <c r="G378" s="24">
        <v>90.9</v>
      </c>
      <c r="H378" s="24">
        <v>90.9</v>
      </c>
      <c r="I378" s="24"/>
    </row>
    <row r="379" spans="2:9">
      <c r="B379" s="25" t="s">
        <v>203</v>
      </c>
      <c r="C379" s="26" t="s">
        <v>521</v>
      </c>
      <c r="D379" s="24">
        <v>90.9</v>
      </c>
      <c r="E379" s="24" t="s">
        <v>545</v>
      </c>
      <c r="F379" s="24">
        <v>90.9</v>
      </c>
      <c r="G379" s="24">
        <v>90.9</v>
      </c>
      <c r="H379" s="24">
        <v>90.9</v>
      </c>
      <c r="I379" s="24"/>
    </row>
    <row r="380" spans="2:9">
      <c r="B380" s="25" t="s">
        <v>203</v>
      </c>
      <c r="C380" s="26" t="s">
        <v>522</v>
      </c>
      <c r="D380" s="24"/>
      <c r="E380" s="24" t="s">
        <v>545</v>
      </c>
      <c r="F380" s="24">
        <v>90.9</v>
      </c>
      <c r="G380" s="24">
        <v>90.9</v>
      </c>
      <c r="H380" s="24">
        <v>90.9</v>
      </c>
      <c r="I380" s="24"/>
    </row>
    <row r="381" spans="2:9">
      <c r="B381" s="25" t="s">
        <v>203</v>
      </c>
      <c r="C381" s="26" t="s">
        <v>523</v>
      </c>
      <c r="D381" s="24">
        <v>90.9</v>
      </c>
      <c r="E381" s="24" t="s">
        <v>545</v>
      </c>
      <c r="F381" s="24">
        <v>90.9</v>
      </c>
      <c r="G381" s="24">
        <v>90.9</v>
      </c>
      <c r="H381" s="24">
        <v>90.9</v>
      </c>
      <c r="I381" s="24"/>
    </row>
    <row r="382" spans="2:9">
      <c r="B382" s="25" t="s">
        <v>203</v>
      </c>
      <c r="C382" s="26" t="s">
        <v>524</v>
      </c>
      <c r="D382" s="24">
        <v>90.9</v>
      </c>
      <c r="E382" s="24" t="s">
        <v>369</v>
      </c>
      <c r="F382" s="24">
        <v>90.9</v>
      </c>
      <c r="G382" s="24">
        <v>90.9</v>
      </c>
      <c r="H382" s="24">
        <v>90.9</v>
      </c>
      <c r="I382" s="24"/>
    </row>
    <row r="383" spans="2:9">
      <c r="B383" s="25" t="s">
        <v>203</v>
      </c>
      <c r="C383" s="26" t="s">
        <v>525</v>
      </c>
      <c r="D383" s="24">
        <v>90.9</v>
      </c>
      <c r="E383" s="24" t="s">
        <v>545</v>
      </c>
      <c r="F383" s="24">
        <v>90.9</v>
      </c>
      <c r="G383" s="24">
        <v>90.9</v>
      </c>
      <c r="H383" s="24">
        <v>90.9</v>
      </c>
      <c r="I383" s="24"/>
    </row>
    <row r="384" spans="2:9">
      <c r="B384" s="25" t="s">
        <v>203</v>
      </c>
      <c r="C384" s="26" t="s">
        <v>526</v>
      </c>
      <c r="D384" s="24">
        <v>90.9</v>
      </c>
      <c r="E384" s="24" t="s">
        <v>545</v>
      </c>
      <c r="F384" s="24">
        <v>90.9</v>
      </c>
      <c r="G384" s="24">
        <v>90.9</v>
      </c>
      <c r="H384" s="24">
        <v>90.9</v>
      </c>
      <c r="I384" s="24"/>
    </row>
    <row r="385" spans="2:9" s="254" customFormat="1" ht="15.75" customHeight="1">
      <c r="B385" s="25" t="s">
        <v>203</v>
      </c>
      <c r="C385" s="26" t="s">
        <v>1071</v>
      </c>
      <c r="D385" s="24">
        <v>90.9</v>
      </c>
      <c r="E385" s="24">
        <v>90.9</v>
      </c>
      <c r="F385" s="24">
        <v>90.9</v>
      </c>
      <c r="G385" s="24">
        <v>90.9</v>
      </c>
      <c r="H385" s="24">
        <v>90.9</v>
      </c>
      <c r="I385" s="24"/>
    </row>
    <row r="386" spans="2:9" s="254" customFormat="1" ht="15.75" customHeight="1">
      <c r="B386" s="25" t="s">
        <v>203</v>
      </c>
      <c r="C386" s="26" t="s">
        <v>1072</v>
      </c>
      <c r="D386" s="24">
        <v>90.9</v>
      </c>
      <c r="E386" s="24">
        <v>90.9</v>
      </c>
      <c r="F386" s="24">
        <v>90.9</v>
      </c>
      <c r="G386" s="24">
        <v>90.9</v>
      </c>
      <c r="H386" s="24">
        <v>90.9</v>
      </c>
      <c r="I386" s="24"/>
    </row>
    <row r="387" spans="2:9" ht="25.5">
      <c r="B387" s="25" t="s">
        <v>203</v>
      </c>
      <c r="C387" s="26" t="s">
        <v>527</v>
      </c>
      <c r="D387" s="24"/>
      <c r="E387" s="24" t="s">
        <v>498</v>
      </c>
      <c r="F387" s="24"/>
      <c r="G387" s="24"/>
      <c r="H387" s="24"/>
      <c r="I387" s="24"/>
    </row>
    <row r="388" spans="2:9">
      <c r="B388" s="25" t="s">
        <v>203</v>
      </c>
      <c r="C388" s="26" t="s">
        <v>528</v>
      </c>
      <c r="D388" s="24">
        <v>2</v>
      </c>
      <c r="E388" s="24" t="s">
        <v>490</v>
      </c>
      <c r="F388" s="24">
        <v>2</v>
      </c>
      <c r="G388" s="24">
        <v>2</v>
      </c>
      <c r="H388" s="24">
        <v>2</v>
      </c>
      <c r="I388" s="24"/>
    </row>
    <row r="389" spans="2:9">
      <c r="B389" s="25" t="s">
        <v>203</v>
      </c>
      <c r="C389" s="26" t="s">
        <v>529</v>
      </c>
      <c r="D389" s="24">
        <v>1</v>
      </c>
      <c r="E389" s="24" t="s">
        <v>427</v>
      </c>
      <c r="F389" s="24">
        <v>1</v>
      </c>
      <c r="G389" s="24">
        <v>1</v>
      </c>
      <c r="H389" s="24">
        <v>1</v>
      </c>
      <c r="I389" s="24"/>
    </row>
    <row r="390" spans="2:9">
      <c r="B390" s="25" t="s">
        <v>203</v>
      </c>
      <c r="C390" s="26" t="s">
        <v>530</v>
      </c>
      <c r="D390" s="24">
        <v>0</v>
      </c>
      <c r="E390" s="24" t="s">
        <v>427</v>
      </c>
      <c r="F390" s="24">
        <v>1</v>
      </c>
      <c r="G390" s="24">
        <v>1</v>
      </c>
      <c r="H390" s="24">
        <v>1</v>
      </c>
      <c r="I390" s="24"/>
    </row>
    <row r="391" spans="2:9">
      <c r="B391" s="25" t="s">
        <v>203</v>
      </c>
      <c r="C391" s="26" t="s">
        <v>531</v>
      </c>
      <c r="D391" s="24">
        <v>0</v>
      </c>
      <c r="E391" s="24" t="s">
        <v>498</v>
      </c>
      <c r="F391" s="24">
        <v>0</v>
      </c>
      <c r="G391" s="24">
        <v>0</v>
      </c>
      <c r="H391" s="24">
        <v>0</v>
      </c>
      <c r="I391" s="24"/>
    </row>
    <row r="392" spans="2:9">
      <c r="B392" s="25" t="s">
        <v>203</v>
      </c>
      <c r="C392" s="26" t="s">
        <v>532</v>
      </c>
      <c r="D392" s="24">
        <v>2</v>
      </c>
      <c r="E392" s="24" t="s">
        <v>490</v>
      </c>
      <c r="F392" s="24">
        <v>2</v>
      </c>
      <c r="G392" s="24">
        <v>2</v>
      </c>
      <c r="H392" s="24">
        <v>2</v>
      </c>
      <c r="I392" s="24"/>
    </row>
    <row r="393" spans="2:9">
      <c r="B393" s="25" t="s">
        <v>203</v>
      </c>
      <c r="C393" s="26" t="s">
        <v>533</v>
      </c>
      <c r="D393" s="24">
        <v>2</v>
      </c>
      <c r="E393" s="24" t="s">
        <v>490</v>
      </c>
      <c r="F393" s="24">
        <v>2</v>
      </c>
      <c r="G393" s="24">
        <v>2</v>
      </c>
      <c r="H393" s="24">
        <v>2</v>
      </c>
      <c r="I393" s="24"/>
    </row>
    <row r="394" spans="2:9">
      <c r="B394" s="25" t="s">
        <v>203</v>
      </c>
      <c r="C394" s="26" t="s">
        <v>534</v>
      </c>
      <c r="D394" s="24">
        <v>1</v>
      </c>
      <c r="E394" s="24" t="s">
        <v>427</v>
      </c>
      <c r="F394" s="24">
        <v>2</v>
      </c>
      <c r="G394" s="24">
        <v>2</v>
      </c>
      <c r="H394" s="24">
        <v>2</v>
      </c>
      <c r="I394" s="24"/>
    </row>
    <row r="395" spans="2:9">
      <c r="B395" s="25" t="s">
        <v>203</v>
      </c>
      <c r="C395" s="26" t="s">
        <v>535</v>
      </c>
      <c r="D395" s="24">
        <v>2</v>
      </c>
      <c r="E395" s="24" t="s">
        <v>490</v>
      </c>
      <c r="F395" s="24">
        <v>2</v>
      </c>
      <c r="G395" s="24">
        <v>2</v>
      </c>
      <c r="H395" s="24">
        <v>2</v>
      </c>
      <c r="I395" s="24"/>
    </row>
    <row r="396" spans="2:9">
      <c r="B396" s="25" t="s">
        <v>203</v>
      </c>
      <c r="C396" s="190" t="s">
        <v>1070</v>
      </c>
      <c r="D396" s="24">
        <v>0</v>
      </c>
      <c r="E396" s="24">
        <v>0</v>
      </c>
      <c r="F396" s="24">
        <v>1</v>
      </c>
      <c r="G396" s="24">
        <v>1</v>
      </c>
      <c r="H396" s="24">
        <v>1</v>
      </c>
      <c r="I396" s="24"/>
    </row>
    <row r="397" spans="2:9">
      <c r="B397" s="355" t="s">
        <v>19</v>
      </c>
      <c r="C397" s="355"/>
      <c r="D397" s="23">
        <f>+'Հ3 Մաս 1 և 2'!D258</f>
        <v>1521870.08</v>
      </c>
      <c r="E397" s="23">
        <f>+'Հ3 Մաս 1 և 2'!E258</f>
        <v>1338075</v>
      </c>
      <c r="F397" s="23">
        <f>+'Հ3 Մաս 1 և 2'!F258</f>
        <v>1762448.54</v>
      </c>
      <c r="G397" s="23">
        <f>+'Հ3 Մաս 1 և 2'!G258</f>
        <v>1762448.54</v>
      </c>
      <c r="H397" s="23">
        <f>+'Հ3 Մաս 1 և 2'!H258</f>
        <v>1762448.54</v>
      </c>
      <c r="I397" s="202"/>
    </row>
    <row r="399" spans="2:9">
      <c r="B399" s="21" t="s">
        <v>15</v>
      </c>
      <c r="C399" s="87" t="s">
        <v>548</v>
      </c>
      <c r="D399" s="306" t="s">
        <v>80</v>
      </c>
      <c r="E399" s="306" t="s">
        <v>81</v>
      </c>
      <c r="F399" s="342" t="s">
        <v>13</v>
      </c>
      <c r="G399" s="342" t="s">
        <v>16</v>
      </c>
      <c r="H399" s="342" t="s">
        <v>20</v>
      </c>
      <c r="I399" s="351" t="s">
        <v>170</v>
      </c>
    </row>
    <row r="400" spans="2:9" ht="25.5">
      <c r="B400" s="21" t="s">
        <v>7</v>
      </c>
      <c r="C400" s="18" t="s">
        <v>549</v>
      </c>
      <c r="D400" s="348"/>
      <c r="E400" s="348"/>
      <c r="F400" s="342"/>
      <c r="G400" s="342"/>
      <c r="H400" s="342"/>
      <c r="I400" s="351"/>
    </row>
    <row r="401" spans="2:9" ht="25.5">
      <c r="B401" s="21" t="s">
        <v>17</v>
      </c>
      <c r="C401" s="18" t="s">
        <v>550</v>
      </c>
      <c r="D401" s="348"/>
      <c r="E401" s="348"/>
      <c r="F401" s="342"/>
      <c r="G401" s="342"/>
      <c r="H401" s="342"/>
      <c r="I401" s="351"/>
    </row>
    <row r="402" spans="2:9" ht="17.25">
      <c r="B402" s="21" t="s">
        <v>1109</v>
      </c>
      <c r="C402" s="18" t="s">
        <v>408</v>
      </c>
      <c r="D402" s="348"/>
      <c r="E402" s="348"/>
      <c r="F402" s="342"/>
      <c r="G402" s="342"/>
      <c r="H402" s="342"/>
      <c r="I402" s="351"/>
    </row>
    <row r="403" spans="2:9">
      <c r="B403" s="29" t="s">
        <v>171</v>
      </c>
      <c r="C403" s="22" t="s">
        <v>402</v>
      </c>
      <c r="D403" s="349"/>
      <c r="E403" s="349"/>
      <c r="F403" s="350"/>
      <c r="G403" s="350"/>
      <c r="H403" s="350"/>
      <c r="I403" s="352"/>
    </row>
    <row r="404" spans="2:9">
      <c r="B404" s="353" t="s">
        <v>18</v>
      </c>
      <c r="C404" s="354"/>
      <c r="D404" s="198"/>
      <c r="E404" s="198"/>
      <c r="F404" s="198"/>
      <c r="G404" s="198"/>
      <c r="H404" s="198"/>
      <c r="I404" s="199"/>
    </row>
    <row r="405" spans="2:9">
      <c r="B405" s="27" t="s">
        <v>172</v>
      </c>
      <c r="C405" s="28" t="s">
        <v>83</v>
      </c>
      <c r="D405" s="200"/>
      <c r="E405" s="200"/>
      <c r="F405" s="200"/>
      <c r="G405" s="200"/>
      <c r="H405" s="200"/>
      <c r="I405" s="201"/>
    </row>
    <row r="406" spans="2:9">
      <c r="B406" s="25" t="s">
        <v>203</v>
      </c>
      <c r="C406" s="26" t="s">
        <v>551</v>
      </c>
      <c r="D406" s="24">
        <v>163137</v>
      </c>
      <c r="E406" s="24" t="s">
        <v>556</v>
      </c>
      <c r="F406" s="24">
        <v>246500</v>
      </c>
      <c r="G406" s="24">
        <v>246500</v>
      </c>
      <c r="H406" s="24">
        <v>246500</v>
      </c>
      <c r="I406" s="145"/>
    </row>
    <row r="407" spans="2:9">
      <c r="B407" s="25" t="s">
        <v>203</v>
      </c>
      <c r="C407" s="26" t="s">
        <v>552</v>
      </c>
      <c r="D407" s="24">
        <v>163137</v>
      </c>
      <c r="E407" s="24" t="s">
        <v>557</v>
      </c>
      <c r="F407" s="24">
        <v>24650</v>
      </c>
      <c r="G407" s="24">
        <v>24650</v>
      </c>
      <c r="H407" s="24">
        <v>24650</v>
      </c>
      <c r="I407" s="145"/>
    </row>
    <row r="408" spans="2:9">
      <c r="B408" s="25" t="s">
        <v>203</v>
      </c>
      <c r="C408" s="26" t="s">
        <v>553</v>
      </c>
      <c r="D408" s="24">
        <v>0</v>
      </c>
      <c r="E408" s="24" t="s">
        <v>558</v>
      </c>
      <c r="F408" s="24">
        <v>221850</v>
      </c>
      <c r="G408" s="24">
        <v>221850</v>
      </c>
      <c r="H408" s="24">
        <v>221850</v>
      </c>
      <c r="I408" s="145"/>
    </row>
    <row r="409" spans="2:9">
      <c r="B409" s="25" t="s">
        <v>203</v>
      </c>
      <c r="C409" s="26" t="s">
        <v>554</v>
      </c>
      <c r="D409" s="24"/>
      <c r="E409" s="24" t="s">
        <v>498</v>
      </c>
      <c r="F409" s="24"/>
      <c r="G409" s="24"/>
      <c r="H409" s="24"/>
      <c r="I409" s="145"/>
    </row>
    <row r="410" spans="2:9">
      <c r="B410" s="25" t="s">
        <v>203</v>
      </c>
      <c r="C410" s="26" t="s">
        <v>552</v>
      </c>
      <c r="D410" s="24">
        <v>40</v>
      </c>
      <c r="E410" s="24" t="s">
        <v>559</v>
      </c>
      <c r="F410" s="24" t="s">
        <v>559</v>
      </c>
      <c r="G410" s="24" t="s">
        <v>559</v>
      </c>
      <c r="H410" s="24" t="s">
        <v>559</v>
      </c>
      <c r="I410" s="145"/>
    </row>
    <row r="411" spans="2:9">
      <c r="B411" s="25" t="s">
        <v>203</v>
      </c>
      <c r="C411" s="26" t="s">
        <v>553</v>
      </c>
      <c r="D411" s="24">
        <v>0</v>
      </c>
      <c r="E411" s="24" t="s">
        <v>559</v>
      </c>
      <c r="F411" s="24" t="s">
        <v>559</v>
      </c>
      <c r="G411" s="24" t="s">
        <v>559</v>
      </c>
      <c r="H411" s="24" t="s">
        <v>559</v>
      </c>
      <c r="I411" s="145"/>
    </row>
    <row r="412" spans="2:9" ht="25.5">
      <c r="B412" s="25" t="s">
        <v>203</v>
      </c>
      <c r="C412" s="26" t="s">
        <v>555</v>
      </c>
      <c r="D412" s="24"/>
      <c r="E412" s="24" t="s">
        <v>498</v>
      </c>
      <c r="F412" s="24"/>
      <c r="G412" s="24"/>
      <c r="H412" s="24"/>
      <c r="I412" s="145"/>
    </row>
    <row r="413" spans="2:9">
      <c r="B413" s="25" t="s">
        <v>203</v>
      </c>
      <c r="C413" s="26" t="s">
        <v>552</v>
      </c>
      <c r="D413" s="24">
        <v>1</v>
      </c>
      <c r="E413" s="24" t="s">
        <v>427</v>
      </c>
      <c r="F413" s="24" t="s">
        <v>427</v>
      </c>
      <c r="G413" s="24" t="s">
        <v>427</v>
      </c>
      <c r="H413" s="24" t="s">
        <v>427</v>
      </c>
      <c r="I413" s="145"/>
    </row>
    <row r="414" spans="2:9">
      <c r="B414" s="25" t="s">
        <v>203</v>
      </c>
      <c r="C414" s="26" t="s">
        <v>553</v>
      </c>
      <c r="D414" s="24">
        <v>0</v>
      </c>
      <c r="E414" s="24" t="s">
        <v>427</v>
      </c>
      <c r="F414" s="24" t="s">
        <v>427</v>
      </c>
      <c r="G414" s="24" t="s">
        <v>427</v>
      </c>
      <c r="H414" s="24" t="s">
        <v>427</v>
      </c>
      <c r="I414" s="145"/>
    </row>
    <row r="415" spans="2:9">
      <c r="B415" s="355" t="s">
        <v>19</v>
      </c>
      <c r="C415" s="355"/>
      <c r="D415" s="23">
        <f>+'Հ3 Մաս 1 և 2'!D264</f>
        <v>294413.05</v>
      </c>
      <c r="E415" s="23">
        <f>+'Հ3 Մաս 1 և 2'!E264</f>
        <v>499099.5</v>
      </c>
      <c r="F415" s="23">
        <f>+'Հ3 Մաս 1 և 2'!F264</f>
        <v>242042.4</v>
      </c>
      <c r="G415" s="23">
        <f>+'Հ3 Մաս 1 և 2'!G264</f>
        <v>237642.4</v>
      </c>
      <c r="H415" s="23">
        <f>+'Հ3 Մաս 1 և 2'!H264</f>
        <v>242042.4</v>
      </c>
      <c r="I415" s="202"/>
    </row>
    <row r="417" spans="2:9">
      <c r="B417" s="21" t="s">
        <v>14</v>
      </c>
      <c r="C417" s="18">
        <v>1165</v>
      </c>
      <c r="D417" s="342" t="s">
        <v>76</v>
      </c>
      <c r="E417" s="342"/>
      <c r="F417" s="342"/>
      <c r="G417" s="342"/>
      <c r="H417" s="342"/>
      <c r="I417" s="342"/>
    </row>
    <row r="418" spans="2:9">
      <c r="B418" s="21" t="s">
        <v>15</v>
      </c>
      <c r="C418" s="87" t="s">
        <v>412</v>
      </c>
      <c r="D418" s="306" t="s">
        <v>80</v>
      </c>
      <c r="E418" s="306" t="s">
        <v>81</v>
      </c>
      <c r="F418" s="342" t="s">
        <v>13</v>
      </c>
      <c r="G418" s="342" t="s">
        <v>16</v>
      </c>
      <c r="H418" s="342" t="s">
        <v>20</v>
      </c>
      <c r="I418" s="351" t="s">
        <v>170</v>
      </c>
    </row>
    <row r="419" spans="2:9" ht="25.5">
      <c r="B419" s="21" t="s">
        <v>7</v>
      </c>
      <c r="C419" s="18" t="s">
        <v>561</v>
      </c>
      <c r="D419" s="348"/>
      <c r="E419" s="348"/>
      <c r="F419" s="342"/>
      <c r="G419" s="342"/>
      <c r="H419" s="342"/>
      <c r="I419" s="351"/>
    </row>
    <row r="420" spans="2:9" ht="63.75">
      <c r="B420" s="21" t="s">
        <v>17</v>
      </c>
      <c r="C420" s="18" t="s">
        <v>562</v>
      </c>
      <c r="D420" s="348"/>
      <c r="E420" s="348"/>
      <c r="F420" s="342"/>
      <c r="G420" s="342"/>
      <c r="H420" s="342"/>
      <c r="I420" s="351"/>
    </row>
    <row r="421" spans="2:9" ht="17.25">
      <c r="B421" s="21" t="s">
        <v>1109</v>
      </c>
      <c r="C421" s="18" t="s">
        <v>408</v>
      </c>
      <c r="D421" s="348"/>
      <c r="E421" s="348"/>
      <c r="F421" s="342"/>
      <c r="G421" s="342"/>
      <c r="H421" s="342"/>
      <c r="I421" s="351"/>
    </row>
    <row r="422" spans="2:9">
      <c r="B422" s="29" t="s">
        <v>171</v>
      </c>
      <c r="C422" s="22" t="s">
        <v>402</v>
      </c>
      <c r="D422" s="349"/>
      <c r="E422" s="349"/>
      <c r="F422" s="350"/>
      <c r="G422" s="350"/>
      <c r="H422" s="350"/>
      <c r="I422" s="352"/>
    </row>
    <row r="423" spans="2:9">
      <c r="B423" s="353" t="s">
        <v>18</v>
      </c>
      <c r="C423" s="354"/>
      <c r="D423" s="198"/>
      <c r="E423" s="198"/>
      <c r="F423" s="198"/>
      <c r="G423" s="198"/>
      <c r="H423" s="198"/>
      <c r="I423" s="199"/>
    </row>
    <row r="424" spans="2:9">
      <c r="B424" s="27" t="s">
        <v>172</v>
      </c>
      <c r="C424" s="28" t="s">
        <v>83</v>
      </c>
      <c r="D424" s="200"/>
      <c r="E424" s="200"/>
      <c r="F424" s="200"/>
      <c r="G424" s="200"/>
      <c r="H424" s="200"/>
      <c r="I424" s="201"/>
    </row>
    <row r="425" spans="2:9" ht="38.25">
      <c r="B425" s="25" t="s">
        <v>203</v>
      </c>
      <c r="C425" s="26" t="s">
        <v>563</v>
      </c>
      <c r="D425" s="204">
        <v>0</v>
      </c>
      <c r="E425" s="204">
        <v>4</v>
      </c>
      <c r="F425" s="204">
        <v>6</v>
      </c>
      <c r="G425" s="204">
        <v>8</v>
      </c>
      <c r="H425" s="204">
        <v>10</v>
      </c>
      <c r="I425" s="145" t="s">
        <v>754</v>
      </c>
    </row>
    <row r="426" spans="2:9" ht="25.5">
      <c r="B426" s="25" t="s">
        <v>203</v>
      </c>
      <c r="C426" s="26" t="s">
        <v>564</v>
      </c>
      <c r="D426" s="24">
        <v>4</v>
      </c>
      <c r="E426" s="204" t="s">
        <v>566</v>
      </c>
      <c r="F426" s="204">
        <v>14</v>
      </c>
      <c r="G426" s="204">
        <v>16</v>
      </c>
      <c r="H426" s="204">
        <v>19</v>
      </c>
      <c r="I426" s="145" t="s">
        <v>754</v>
      </c>
    </row>
    <row r="427" spans="2:9" ht="25.5">
      <c r="B427" s="25" t="s">
        <v>203</v>
      </c>
      <c r="C427" s="26" t="s">
        <v>565</v>
      </c>
      <c r="D427" s="24">
        <v>1</v>
      </c>
      <c r="E427" s="204" t="s">
        <v>449</v>
      </c>
      <c r="F427" s="204">
        <v>7</v>
      </c>
      <c r="G427" s="204">
        <v>9</v>
      </c>
      <c r="H427" s="204">
        <v>11</v>
      </c>
      <c r="I427" s="145" t="s">
        <v>754</v>
      </c>
    </row>
    <row r="428" spans="2:9">
      <c r="B428" s="355" t="s">
        <v>19</v>
      </c>
      <c r="C428" s="355"/>
      <c r="D428" s="23" t="s">
        <v>1117</v>
      </c>
      <c r="E428" s="23" t="s">
        <v>1118</v>
      </c>
      <c r="F428" s="23">
        <v>577000</v>
      </c>
      <c r="G428" s="23">
        <v>668285.71</v>
      </c>
      <c r="H428" s="23">
        <v>796714.2</v>
      </c>
      <c r="I428" s="202"/>
    </row>
    <row r="430" spans="2:9">
      <c r="B430" s="21" t="s">
        <v>15</v>
      </c>
      <c r="C430" s="87" t="s">
        <v>480</v>
      </c>
      <c r="D430" s="306" t="s">
        <v>80</v>
      </c>
      <c r="E430" s="306" t="s">
        <v>81</v>
      </c>
      <c r="F430" s="342" t="s">
        <v>13</v>
      </c>
      <c r="G430" s="342" t="s">
        <v>16</v>
      </c>
      <c r="H430" s="342" t="s">
        <v>20</v>
      </c>
      <c r="I430" s="351" t="s">
        <v>170</v>
      </c>
    </row>
    <row r="431" spans="2:9" ht="38.25">
      <c r="B431" s="21" t="s">
        <v>7</v>
      </c>
      <c r="C431" s="18" t="s">
        <v>567</v>
      </c>
      <c r="D431" s="348"/>
      <c r="E431" s="348"/>
      <c r="F431" s="342"/>
      <c r="G431" s="342"/>
      <c r="H431" s="342"/>
      <c r="I431" s="351"/>
    </row>
    <row r="432" spans="2:9" ht="76.5">
      <c r="B432" s="21" t="s">
        <v>17</v>
      </c>
      <c r="C432" s="18" t="s">
        <v>568</v>
      </c>
      <c r="D432" s="348"/>
      <c r="E432" s="348"/>
      <c r="F432" s="342"/>
      <c r="G432" s="342"/>
      <c r="H432" s="342"/>
      <c r="I432" s="351"/>
    </row>
    <row r="433" spans="2:9" ht="17.25">
      <c r="B433" s="21" t="s">
        <v>1109</v>
      </c>
      <c r="C433" s="18" t="s">
        <v>408</v>
      </c>
      <c r="D433" s="348"/>
      <c r="E433" s="348"/>
      <c r="F433" s="342"/>
      <c r="G433" s="342"/>
      <c r="H433" s="342"/>
      <c r="I433" s="351"/>
    </row>
    <row r="434" spans="2:9">
      <c r="B434" s="29" t="s">
        <v>171</v>
      </c>
      <c r="C434" s="22" t="s">
        <v>402</v>
      </c>
      <c r="D434" s="349"/>
      <c r="E434" s="349"/>
      <c r="F434" s="350"/>
      <c r="G434" s="350"/>
      <c r="H434" s="350"/>
      <c r="I434" s="352"/>
    </row>
    <row r="435" spans="2:9">
      <c r="B435" s="353" t="s">
        <v>18</v>
      </c>
      <c r="C435" s="354"/>
      <c r="D435" s="198"/>
      <c r="E435" s="198"/>
      <c r="F435" s="198"/>
      <c r="G435" s="198"/>
      <c r="H435" s="198"/>
      <c r="I435" s="199"/>
    </row>
    <row r="436" spans="2:9">
      <c r="B436" s="27" t="s">
        <v>172</v>
      </c>
      <c r="C436" s="28" t="s">
        <v>83</v>
      </c>
      <c r="D436" s="200"/>
      <c r="E436" s="200"/>
      <c r="F436" s="200"/>
      <c r="G436" s="200"/>
      <c r="H436" s="200"/>
      <c r="I436" s="201"/>
    </row>
    <row r="437" spans="2:9">
      <c r="B437" s="25" t="s">
        <v>203</v>
      </c>
      <c r="C437" s="26" t="s">
        <v>569</v>
      </c>
      <c r="D437" s="116">
        <v>50</v>
      </c>
      <c r="E437" s="240">
        <v>40</v>
      </c>
      <c r="F437" s="240">
        <v>40</v>
      </c>
      <c r="G437" s="240">
        <v>40</v>
      </c>
      <c r="H437" s="240">
        <v>40</v>
      </c>
      <c r="I437" s="145"/>
    </row>
    <row r="438" spans="2:9" ht="25.5">
      <c r="B438" s="25" t="s">
        <v>203</v>
      </c>
      <c r="C438" s="26" t="s">
        <v>570</v>
      </c>
      <c r="D438" s="116">
        <v>100</v>
      </c>
      <c r="E438" s="240">
        <v>50</v>
      </c>
      <c r="F438" s="240">
        <v>50</v>
      </c>
      <c r="G438" s="240">
        <v>50</v>
      </c>
      <c r="H438" s="240">
        <v>50</v>
      </c>
      <c r="I438" s="145"/>
    </row>
    <row r="439" spans="2:9" ht="51">
      <c r="B439" s="25" t="s">
        <v>203</v>
      </c>
      <c r="C439" s="26" t="s">
        <v>571</v>
      </c>
      <c r="D439" s="116">
        <v>4</v>
      </c>
      <c r="E439" s="240">
        <v>3</v>
      </c>
      <c r="F439" s="240">
        <v>3</v>
      </c>
      <c r="G439" s="240">
        <v>3</v>
      </c>
      <c r="H439" s="240">
        <v>3</v>
      </c>
      <c r="I439" s="145"/>
    </row>
    <row r="440" spans="2:9" ht="63.75">
      <c r="B440" s="25" t="s">
        <v>203</v>
      </c>
      <c r="C440" s="26" t="s">
        <v>572</v>
      </c>
      <c r="D440" s="116">
        <v>30</v>
      </c>
      <c r="E440" s="240">
        <v>50</v>
      </c>
      <c r="F440" s="240">
        <v>0</v>
      </c>
      <c r="G440" s="240">
        <v>0</v>
      </c>
      <c r="H440" s="240">
        <v>0</v>
      </c>
      <c r="I440" s="145"/>
    </row>
    <row r="441" spans="2:9" ht="51">
      <c r="B441" s="25" t="s">
        <v>203</v>
      </c>
      <c r="C441" s="26" t="s">
        <v>573</v>
      </c>
      <c r="D441" s="116">
        <v>98</v>
      </c>
      <c r="E441" s="240">
        <v>0</v>
      </c>
      <c r="F441" s="240">
        <v>0</v>
      </c>
      <c r="G441" s="240">
        <v>0</v>
      </c>
      <c r="H441" s="240">
        <v>0</v>
      </c>
      <c r="I441" s="145"/>
    </row>
    <row r="442" spans="2:9" ht="63.75">
      <c r="B442" s="25" t="s">
        <v>203</v>
      </c>
      <c r="C442" s="26" t="s">
        <v>574</v>
      </c>
      <c r="D442" s="116">
        <v>20</v>
      </c>
      <c r="E442" s="264">
        <v>0</v>
      </c>
      <c r="F442" s="264">
        <v>0</v>
      </c>
      <c r="G442" s="264">
        <v>0</v>
      </c>
      <c r="H442" s="264">
        <v>0</v>
      </c>
      <c r="I442" s="145"/>
    </row>
    <row r="443" spans="2:9" ht="25.5">
      <c r="B443" s="25" t="s">
        <v>203</v>
      </c>
      <c r="C443" s="26" t="s">
        <v>575</v>
      </c>
      <c r="D443" s="116">
        <v>180</v>
      </c>
      <c r="E443" s="119">
        <v>50</v>
      </c>
      <c r="F443" s="119">
        <v>0</v>
      </c>
      <c r="G443" s="119">
        <v>0</v>
      </c>
      <c r="H443" s="119">
        <v>0</v>
      </c>
      <c r="I443" s="145"/>
    </row>
    <row r="444" spans="2:9">
      <c r="B444" s="355" t="s">
        <v>19</v>
      </c>
      <c r="C444" s="355"/>
      <c r="D444" s="265">
        <v>177800</v>
      </c>
      <c r="E444" s="265">
        <v>300000</v>
      </c>
      <c r="F444" s="265">
        <v>300000</v>
      </c>
      <c r="G444" s="265">
        <v>300000</v>
      </c>
      <c r="H444" s="265">
        <v>300000</v>
      </c>
      <c r="I444" s="202"/>
    </row>
    <row r="446" spans="2:9">
      <c r="B446" s="21" t="s">
        <v>15</v>
      </c>
      <c r="C446" s="87" t="s">
        <v>429</v>
      </c>
      <c r="D446" s="306" t="s">
        <v>80</v>
      </c>
      <c r="E446" s="306" t="s">
        <v>81</v>
      </c>
      <c r="F446" s="342" t="s">
        <v>13</v>
      </c>
      <c r="G446" s="342" t="s">
        <v>16</v>
      </c>
      <c r="H446" s="342" t="s">
        <v>20</v>
      </c>
      <c r="I446" s="351" t="s">
        <v>170</v>
      </c>
    </row>
    <row r="447" spans="2:9" ht="25.5">
      <c r="B447" s="21" t="s">
        <v>7</v>
      </c>
      <c r="C447" s="18" t="s">
        <v>577</v>
      </c>
      <c r="D447" s="348"/>
      <c r="E447" s="348"/>
      <c r="F447" s="342"/>
      <c r="G447" s="342"/>
      <c r="H447" s="342"/>
      <c r="I447" s="351"/>
    </row>
    <row r="448" spans="2:9" ht="25.5">
      <c r="B448" s="21" t="s">
        <v>17</v>
      </c>
      <c r="C448" s="18" t="s">
        <v>578</v>
      </c>
      <c r="D448" s="348"/>
      <c r="E448" s="348"/>
      <c r="F448" s="342"/>
      <c r="G448" s="342"/>
      <c r="H448" s="342"/>
      <c r="I448" s="351"/>
    </row>
    <row r="449" spans="2:9" ht="17.25">
      <c r="B449" s="21" t="s">
        <v>1109</v>
      </c>
      <c r="C449" s="18" t="s">
        <v>408</v>
      </c>
      <c r="D449" s="348"/>
      <c r="E449" s="348"/>
      <c r="F449" s="342"/>
      <c r="G449" s="342"/>
      <c r="H449" s="342"/>
      <c r="I449" s="351"/>
    </row>
    <row r="450" spans="2:9">
      <c r="B450" s="29" t="s">
        <v>171</v>
      </c>
      <c r="C450" s="22" t="s">
        <v>402</v>
      </c>
      <c r="D450" s="349"/>
      <c r="E450" s="349"/>
      <c r="F450" s="350"/>
      <c r="G450" s="350"/>
      <c r="H450" s="350"/>
      <c r="I450" s="352"/>
    </row>
    <row r="451" spans="2:9">
      <c r="B451" s="353" t="s">
        <v>18</v>
      </c>
      <c r="C451" s="354"/>
      <c r="D451" s="198"/>
      <c r="E451" s="198"/>
      <c r="F451" s="198"/>
      <c r="G451" s="198"/>
      <c r="H451" s="198"/>
      <c r="I451" s="199"/>
    </row>
    <row r="452" spans="2:9">
      <c r="B452" s="27" t="s">
        <v>172</v>
      </c>
      <c r="C452" s="28" t="s">
        <v>83</v>
      </c>
      <c r="D452" s="200"/>
      <c r="E452" s="200"/>
      <c r="F452" s="200"/>
      <c r="G452" s="200"/>
      <c r="H452" s="200"/>
      <c r="I452" s="201"/>
    </row>
    <row r="453" spans="2:9" ht="25.5">
      <c r="B453" s="25" t="s">
        <v>203</v>
      </c>
      <c r="C453" s="26" t="s">
        <v>579</v>
      </c>
      <c r="D453" s="23">
        <v>0</v>
      </c>
      <c r="E453" s="23" t="s">
        <v>580</v>
      </c>
      <c r="F453" s="23">
        <v>8</v>
      </c>
      <c r="G453" s="23">
        <v>8</v>
      </c>
      <c r="H453" s="23">
        <v>8</v>
      </c>
      <c r="I453" s="145">
        <v>2026</v>
      </c>
    </row>
    <row r="454" spans="2:9">
      <c r="B454" s="355" t="s">
        <v>19</v>
      </c>
      <c r="C454" s="355"/>
      <c r="D454" s="23">
        <v>0</v>
      </c>
      <c r="E454" s="135">
        <v>500000</v>
      </c>
      <c r="F454" s="135">
        <v>500000</v>
      </c>
      <c r="G454" s="135">
        <v>500000</v>
      </c>
      <c r="H454" s="135">
        <v>500000</v>
      </c>
      <c r="I454" s="145"/>
    </row>
    <row r="456" spans="2:9">
      <c r="B456" s="21" t="s">
        <v>15</v>
      </c>
      <c r="C456" s="87" t="s">
        <v>582</v>
      </c>
      <c r="D456" s="306" t="s">
        <v>80</v>
      </c>
      <c r="E456" s="306" t="s">
        <v>81</v>
      </c>
      <c r="F456" s="342" t="s">
        <v>13</v>
      </c>
      <c r="G456" s="342" t="s">
        <v>16</v>
      </c>
      <c r="H456" s="342" t="s">
        <v>20</v>
      </c>
      <c r="I456" s="351" t="s">
        <v>170</v>
      </c>
    </row>
    <row r="457" spans="2:9" ht="25.5">
      <c r="B457" s="21" t="s">
        <v>7</v>
      </c>
      <c r="C457" s="18" t="s">
        <v>583</v>
      </c>
      <c r="D457" s="348"/>
      <c r="E457" s="348"/>
      <c r="F457" s="342"/>
      <c r="G457" s="342"/>
      <c r="H457" s="342"/>
      <c r="I457" s="351"/>
    </row>
    <row r="458" spans="2:9" ht="25.5">
      <c r="B458" s="21" t="s">
        <v>17</v>
      </c>
      <c r="C458" s="18" t="s">
        <v>584</v>
      </c>
      <c r="D458" s="348"/>
      <c r="E458" s="348"/>
      <c r="F458" s="342"/>
      <c r="G458" s="342"/>
      <c r="H458" s="342"/>
      <c r="I458" s="351"/>
    </row>
    <row r="459" spans="2:9" ht="17.25">
      <c r="B459" s="21" t="s">
        <v>1109</v>
      </c>
      <c r="C459" s="18" t="s">
        <v>408</v>
      </c>
      <c r="D459" s="348"/>
      <c r="E459" s="348"/>
      <c r="F459" s="342"/>
      <c r="G459" s="342"/>
      <c r="H459" s="342"/>
      <c r="I459" s="351"/>
    </row>
    <row r="460" spans="2:9">
      <c r="B460" s="29" t="s">
        <v>171</v>
      </c>
      <c r="C460" s="22" t="s">
        <v>402</v>
      </c>
      <c r="D460" s="349"/>
      <c r="E460" s="349"/>
      <c r="F460" s="350"/>
      <c r="G460" s="350"/>
      <c r="H460" s="350"/>
      <c r="I460" s="352"/>
    </row>
    <row r="461" spans="2:9">
      <c r="B461" s="353" t="s">
        <v>18</v>
      </c>
      <c r="C461" s="354"/>
      <c r="D461" s="198"/>
      <c r="E461" s="198"/>
      <c r="F461" s="198"/>
      <c r="G461" s="198"/>
      <c r="H461" s="198"/>
      <c r="I461" s="199"/>
    </row>
    <row r="462" spans="2:9">
      <c r="B462" s="27" t="s">
        <v>172</v>
      </c>
      <c r="C462" s="28" t="s">
        <v>83</v>
      </c>
      <c r="D462" s="200"/>
      <c r="E462" s="200"/>
      <c r="F462" s="200"/>
      <c r="G462" s="200"/>
      <c r="H462" s="200"/>
      <c r="I462" s="201"/>
    </row>
    <row r="463" spans="2:9">
      <c r="B463" s="25" t="s">
        <v>203</v>
      </c>
      <c r="C463" s="26" t="s">
        <v>585</v>
      </c>
      <c r="D463" s="24"/>
      <c r="E463" s="204" t="s">
        <v>427</v>
      </c>
      <c r="F463" s="204"/>
      <c r="G463" s="204"/>
      <c r="H463" s="204"/>
      <c r="I463" s="145"/>
    </row>
    <row r="464" spans="2:9">
      <c r="B464" s="355" t="s">
        <v>19</v>
      </c>
      <c r="C464" s="355"/>
      <c r="D464" s="23"/>
      <c r="E464" s="23" t="s">
        <v>581</v>
      </c>
      <c r="F464" s="23"/>
      <c r="G464" s="23"/>
      <c r="H464" s="23"/>
      <c r="I464" s="202"/>
    </row>
    <row r="466" spans="2:9">
      <c r="B466" s="21" t="s">
        <v>15</v>
      </c>
      <c r="C466" s="87">
        <v>31003</v>
      </c>
      <c r="D466" s="306" t="s">
        <v>80</v>
      </c>
      <c r="E466" s="306" t="s">
        <v>81</v>
      </c>
      <c r="F466" s="342" t="s">
        <v>13</v>
      </c>
      <c r="G466" s="342" t="s">
        <v>16</v>
      </c>
      <c r="H466" s="342" t="s">
        <v>20</v>
      </c>
      <c r="I466" s="351" t="s">
        <v>170</v>
      </c>
    </row>
    <row r="467" spans="2:9">
      <c r="B467" s="21" t="s">
        <v>7</v>
      </c>
      <c r="C467" s="18" t="s">
        <v>673</v>
      </c>
      <c r="D467" s="348"/>
      <c r="E467" s="348"/>
      <c r="F467" s="342"/>
      <c r="G467" s="342"/>
      <c r="H467" s="342"/>
      <c r="I467" s="351"/>
    </row>
    <row r="468" spans="2:9" ht="25.5">
      <c r="B468" s="21" t="s">
        <v>17</v>
      </c>
      <c r="C468" s="18" t="s">
        <v>674</v>
      </c>
      <c r="D468" s="348"/>
      <c r="E468" s="348"/>
      <c r="F468" s="342"/>
      <c r="G468" s="342"/>
      <c r="H468" s="342"/>
      <c r="I468" s="351"/>
    </row>
    <row r="469" spans="2:9" ht="25.5">
      <c r="B469" s="21" t="s">
        <v>1109</v>
      </c>
      <c r="C469" s="18" t="s">
        <v>452</v>
      </c>
      <c r="D469" s="348"/>
      <c r="E469" s="348"/>
      <c r="F469" s="342"/>
      <c r="G469" s="342"/>
      <c r="H469" s="342"/>
      <c r="I469" s="351"/>
    </row>
    <row r="470" spans="2:9">
      <c r="B470" s="29" t="s">
        <v>171</v>
      </c>
      <c r="C470" s="22" t="s">
        <v>675</v>
      </c>
      <c r="D470" s="349"/>
      <c r="E470" s="349"/>
      <c r="F470" s="350"/>
      <c r="G470" s="350"/>
      <c r="H470" s="350"/>
      <c r="I470" s="352"/>
    </row>
    <row r="471" spans="2:9">
      <c r="B471" s="353" t="s">
        <v>18</v>
      </c>
      <c r="C471" s="354"/>
      <c r="D471" s="198"/>
      <c r="E471" s="198"/>
      <c r="F471" s="198"/>
      <c r="G471" s="198"/>
      <c r="H471" s="198"/>
      <c r="I471" s="199"/>
    </row>
    <row r="472" spans="2:9">
      <c r="B472" s="27" t="s">
        <v>172</v>
      </c>
      <c r="C472" s="28" t="s">
        <v>83</v>
      </c>
      <c r="D472" s="200"/>
      <c r="E472" s="200"/>
      <c r="F472" s="200"/>
      <c r="G472" s="200"/>
      <c r="H472" s="200"/>
      <c r="I472" s="201"/>
    </row>
    <row r="473" spans="2:9">
      <c r="B473" s="25" t="s">
        <v>203</v>
      </c>
      <c r="C473" s="26" t="s">
        <v>756</v>
      </c>
      <c r="D473" s="24">
        <v>0</v>
      </c>
      <c r="E473" s="204">
        <v>10</v>
      </c>
      <c r="F473" s="204">
        <v>10</v>
      </c>
      <c r="G473" s="204">
        <v>10</v>
      </c>
      <c r="H473" s="204">
        <v>10</v>
      </c>
      <c r="I473" s="19"/>
    </row>
    <row r="474" spans="2:9">
      <c r="B474" s="355" t="s">
        <v>19</v>
      </c>
      <c r="C474" s="355"/>
      <c r="D474" s="23"/>
      <c r="E474" s="135">
        <v>4000000</v>
      </c>
      <c r="F474" s="135">
        <v>4000000</v>
      </c>
      <c r="G474" s="135">
        <v>4000000</v>
      </c>
      <c r="H474" s="135">
        <v>4000000</v>
      </c>
      <c r="I474" s="202"/>
    </row>
    <row r="477" spans="2:9">
      <c r="B477" s="21" t="s">
        <v>14</v>
      </c>
      <c r="C477" s="18">
        <v>1187</v>
      </c>
      <c r="D477" s="342" t="s">
        <v>76</v>
      </c>
      <c r="E477" s="342"/>
      <c r="F477" s="342"/>
      <c r="G477" s="342"/>
      <c r="H477" s="342"/>
      <c r="I477" s="342"/>
    </row>
    <row r="478" spans="2:9">
      <c r="B478" s="21" t="s">
        <v>15</v>
      </c>
      <c r="C478" s="87" t="s">
        <v>469</v>
      </c>
      <c r="D478" s="306" t="s">
        <v>80</v>
      </c>
      <c r="E478" s="306" t="s">
        <v>81</v>
      </c>
      <c r="F478" s="342" t="s">
        <v>13</v>
      </c>
      <c r="G478" s="342" t="s">
        <v>16</v>
      </c>
      <c r="H478" s="342" t="s">
        <v>20</v>
      </c>
      <c r="I478" s="351" t="s">
        <v>170</v>
      </c>
    </row>
    <row r="479" spans="2:9" ht="51">
      <c r="B479" s="21" t="s">
        <v>7</v>
      </c>
      <c r="C479" s="18" t="s">
        <v>586</v>
      </c>
      <c r="D479" s="348"/>
      <c r="E479" s="348"/>
      <c r="F479" s="342"/>
      <c r="G479" s="342"/>
      <c r="H479" s="342"/>
      <c r="I479" s="351"/>
    </row>
    <row r="480" spans="2:9" ht="63.75">
      <c r="B480" s="21" t="s">
        <v>17</v>
      </c>
      <c r="C480" s="18" t="s">
        <v>587</v>
      </c>
      <c r="D480" s="348"/>
      <c r="E480" s="348"/>
      <c r="F480" s="342"/>
      <c r="G480" s="342"/>
      <c r="H480" s="342"/>
      <c r="I480" s="351"/>
    </row>
    <row r="481" spans="2:9" ht="17.25">
      <c r="B481" s="21" t="s">
        <v>1109</v>
      </c>
      <c r="C481" s="18" t="s">
        <v>375</v>
      </c>
      <c r="D481" s="348"/>
      <c r="E481" s="348"/>
      <c r="F481" s="342"/>
      <c r="G481" s="342"/>
      <c r="H481" s="342"/>
      <c r="I481" s="351"/>
    </row>
    <row r="482" spans="2:9" ht="51">
      <c r="B482" s="29" t="s">
        <v>171</v>
      </c>
      <c r="C482" s="22" t="s">
        <v>588</v>
      </c>
      <c r="D482" s="349"/>
      <c r="E482" s="349"/>
      <c r="F482" s="350"/>
      <c r="G482" s="350"/>
      <c r="H482" s="350"/>
      <c r="I482" s="352"/>
    </row>
    <row r="483" spans="2:9">
      <c r="B483" s="353" t="s">
        <v>18</v>
      </c>
      <c r="C483" s="354"/>
      <c r="D483" s="198"/>
      <c r="E483" s="198"/>
      <c r="F483" s="198"/>
      <c r="G483" s="198"/>
      <c r="H483" s="198"/>
      <c r="I483" s="199"/>
    </row>
    <row r="484" spans="2:9">
      <c r="B484" s="27" t="s">
        <v>172</v>
      </c>
      <c r="C484" s="28" t="s">
        <v>83</v>
      </c>
      <c r="D484" s="200"/>
      <c r="E484" s="200"/>
      <c r="F484" s="200"/>
      <c r="G484" s="200"/>
      <c r="H484" s="200"/>
      <c r="I484" s="201"/>
    </row>
    <row r="485" spans="2:9" ht="25.5">
      <c r="B485" s="25" t="s">
        <v>203</v>
      </c>
      <c r="C485" s="26" t="s">
        <v>589</v>
      </c>
      <c r="D485" s="24">
        <v>1446.1</v>
      </c>
      <c r="E485" s="24">
        <v>1446.1</v>
      </c>
      <c r="F485" s="24">
        <v>1446.1</v>
      </c>
      <c r="G485" s="24">
        <v>1446.1</v>
      </c>
      <c r="H485" s="24">
        <v>1446.1</v>
      </c>
      <c r="I485" s="116" t="s">
        <v>747</v>
      </c>
    </row>
    <row r="486" spans="2:9">
      <c r="B486" s="355" t="s">
        <v>19</v>
      </c>
      <c r="C486" s="355"/>
      <c r="D486" s="135">
        <v>2229421.5589999999</v>
      </c>
      <c r="E486" s="135">
        <v>2443484.7000000002</v>
      </c>
      <c r="F486" s="135">
        <v>2494442.514</v>
      </c>
      <c r="G486" s="135">
        <v>2329651.2910000002</v>
      </c>
      <c r="H486" s="135">
        <v>1779068.6869999999</v>
      </c>
      <c r="I486" s="202"/>
    </row>
    <row r="488" spans="2:9">
      <c r="B488" s="21" t="s">
        <v>15</v>
      </c>
      <c r="C488" s="87" t="s">
        <v>484</v>
      </c>
      <c r="D488" s="306" t="s">
        <v>80</v>
      </c>
      <c r="E488" s="306" t="s">
        <v>81</v>
      </c>
      <c r="F488" s="342" t="s">
        <v>13</v>
      </c>
      <c r="G488" s="342" t="s">
        <v>16</v>
      </c>
      <c r="H488" s="342" t="s">
        <v>20</v>
      </c>
      <c r="I488" s="351" t="s">
        <v>170</v>
      </c>
    </row>
    <row r="489" spans="2:9" ht="25.5">
      <c r="B489" s="21" t="s">
        <v>7</v>
      </c>
      <c r="C489" s="18" t="s">
        <v>590</v>
      </c>
      <c r="D489" s="348"/>
      <c r="E489" s="348"/>
      <c r="F489" s="342"/>
      <c r="G489" s="342"/>
      <c r="H489" s="342"/>
      <c r="I489" s="351"/>
    </row>
    <row r="490" spans="2:9" ht="25.5">
      <c r="B490" s="21" t="s">
        <v>17</v>
      </c>
      <c r="C490" s="18" t="s">
        <v>591</v>
      </c>
      <c r="D490" s="348"/>
      <c r="E490" s="348"/>
      <c r="F490" s="342"/>
      <c r="G490" s="342"/>
      <c r="H490" s="342"/>
      <c r="I490" s="351"/>
    </row>
    <row r="491" spans="2:9" ht="17.25">
      <c r="B491" s="21" t="s">
        <v>1109</v>
      </c>
      <c r="C491" s="18" t="s">
        <v>375</v>
      </c>
      <c r="D491" s="348"/>
      <c r="E491" s="348"/>
      <c r="F491" s="342"/>
      <c r="G491" s="342"/>
      <c r="H491" s="342"/>
      <c r="I491" s="351"/>
    </row>
    <row r="492" spans="2:9" ht="51">
      <c r="B492" s="29" t="s">
        <v>171</v>
      </c>
      <c r="C492" s="22" t="s">
        <v>592</v>
      </c>
      <c r="D492" s="349"/>
      <c r="E492" s="349"/>
      <c r="F492" s="350"/>
      <c r="G492" s="350"/>
      <c r="H492" s="350"/>
      <c r="I492" s="352"/>
    </row>
    <row r="493" spans="2:9">
      <c r="B493" s="353" t="s">
        <v>18</v>
      </c>
      <c r="C493" s="354"/>
      <c r="D493" s="198"/>
      <c r="E493" s="198"/>
      <c r="F493" s="198"/>
      <c r="G493" s="198"/>
      <c r="H493" s="198"/>
      <c r="I493" s="199"/>
    </row>
    <row r="494" spans="2:9">
      <c r="B494" s="27" t="s">
        <v>172</v>
      </c>
      <c r="C494" s="28" t="s">
        <v>83</v>
      </c>
      <c r="D494" s="200"/>
      <c r="E494" s="200"/>
      <c r="F494" s="200"/>
      <c r="G494" s="200"/>
      <c r="H494" s="200"/>
      <c r="I494" s="201"/>
    </row>
    <row r="495" spans="2:9">
      <c r="B495" s="25" t="s">
        <v>203</v>
      </c>
      <c r="C495" s="26" t="s">
        <v>593</v>
      </c>
      <c r="D495" s="24">
        <v>406</v>
      </c>
      <c r="E495" s="24">
        <v>200</v>
      </c>
      <c r="F495" s="24">
        <v>250</v>
      </c>
      <c r="G495" s="24">
        <v>250</v>
      </c>
      <c r="H495" s="24">
        <v>250</v>
      </c>
      <c r="I495" s="24"/>
    </row>
    <row r="496" spans="2:9" ht="25.5">
      <c r="B496" s="25" t="s">
        <v>203</v>
      </c>
      <c r="C496" s="26" t="s">
        <v>594</v>
      </c>
      <c r="D496" s="24">
        <v>1108</v>
      </c>
      <c r="E496" s="24">
        <v>1320</v>
      </c>
      <c r="F496" s="24">
        <v>1546</v>
      </c>
      <c r="G496" s="24">
        <v>1796</v>
      </c>
      <c r="H496" s="24">
        <v>1881</v>
      </c>
      <c r="I496" s="24"/>
    </row>
    <row r="497" spans="2:9">
      <c r="B497" s="355" t="s">
        <v>19</v>
      </c>
      <c r="C497" s="355"/>
      <c r="D497" s="110">
        <v>707829.7</v>
      </c>
      <c r="E497" s="110">
        <v>633548.1</v>
      </c>
      <c r="F497" s="110">
        <v>844109.8</v>
      </c>
      <c r="G497" s="110">
        <v>797434.7</v>
      </c>
      <c r="H497" s="110">
        <v>720759.6</v>
      </c>
      <c r="I497" s="207"/>
    </row>
    <row r="499" spans="2:9">
      <c r="B499" s="21" t="s">
        <v>15</v>
      </c>
      <c r="C499" s="87" t="s">
        <v>560</v>
      </c>
      <c r="D499" s="306" t="s">
        <v>80</v>
      </c>
      <c r="E499" s="306" t="s">
        <v>81</v>
      </c>
      <c r="F499" s="342" t="s">
        <v>13</v>
      </c>
      <c r="G499" s="342" t="s">
        <v>16</v>
      </c>
      <c r="H499" s="342" t="s">
        <v>20</v>
      </c>
      <c r="I499" s="351" t="s">
        <v>170</v>
      </c>
    </row>
    <row r="500" spans="2:9" ht="25.5">
      <c r="B500" s="21" t="s">
        <v>7</v>
      </c>
      <c r="C500" s="18" t="s">
        <v>595</v>
      </c>
      <c r="D500" s="348"/>
      <c r="E500" s="348"/>
      <c r="F500" s="342"/>
      <c r="G500" s="342"/>
      <c r="H500" s="342"/>
      <c r="I500" s="351"/>
    </row>
    <row r="501" spans="2:9" ht="25.5">
      <c r="B501" s="21" t="s">
        <v>17</v>
      </c>
      <c r="C501" s="18" t="s">
        <v>596</v>
      </c>
      <c r="D501" s="348"/>
      <c r="E501" s="348"/>
      <c r="F501" s="342"/>
      <c r="G501" s="342"/>
      <c r="H501" s="342"/>
      <c r="I501" s="351"/>
    </row>
    <row r="502" spans="2:9" ht="17.25">
      <c r="B502" s="21" t="s">
        <v>1109</v>
      </c>
      <c r="C502" s="18" t="s">
        <v>375</v>
      </c>
      <c r="D502" s="348"/>
      <c r="E502" s="348"/>
      <c r="F502" s="342"/>
      <c r="G502" s="342"/>
      <c r="H502" s="342"/>
      <c r="I502" s="351"/>
    </row>
    <row r="503" spans="2:9" ht="51">
      <c r="B503" s="29" t="s">
        <v>171</v>
      </c>
      <c r="C503" s="22" t="s">
        <v>597</v>
      </c>
      <c r="D503" s="349"/>
      <c r="E503" s="349"/>
      <c r="F503" s="350"/>
      <c r="G503" s="350"/>
      <c r="H503" s="350"/>
      <c r="I503" s="352"/>
    </row>
    <row r="504" spans="2:9">
      <c r="B504" s="353" t="s">
        <v>18</v>
      </c>
      <c r="C504" s="354"/>
      <c r="D504" s="198"/>
      <c r="E504" s="198"/>
      <c r="F504" s="198"/>
      <c r="G504" s="198"/>
      <c r="H504" s="198"/>
      <c r="I504" s="199"/>
    </row>
    <row r="505" spans="2:9">
      <c r="B505" s="27" t="s">
        <v>172</v>
      </c>
      <c r="C505" s="28" t="s">
        <v>83</v>
      </c>
      <c r="D505" s="200"/>
      <c r="E505" s="200"/>
      <c r="F505" s="200"/>
      <c r="G505" s="200"/>
      <c r="H505" s="200"/>
      <c r="I505" s="201"/>
    </row>
    <row r="506" spans="2:9">
      <c r="B506" s="25" t="s">
        <v>203</v>
      </c>
      <c r="C506" s="26" t="s">
        <v>598</v>
      </c>
      <c r="D506" s="24">
        <v>185</v>
      </c>
      <c r="E506" s="24">
        <v>40</v>
      </c>
      <c r="F506" s="24">
        <v>40</v>
      </c>
      <c r="G506" s="24">
        <v>40</v>
      </c>
      <c r="H506" s="24">
        <v>40</v>
      </c>
      <c r="I506" s="202"/>
    </row>
    <row r="507" spans="2:9" ht="25.5">
      <c r="B507" s="25" t="s">
        <v>203</v>
      </c>
      <c r="C507" s="26" t="s">
        <v>370</v>
      </c>
      <c r="D507" s="24">
        <v>430</v>
      </c>
      <c r="E507" s="24">
        <v>615</v>
      </c>
      <c r="F507" s="24">
        <v>655</v>
      </c>
      <c r="G507" s="24">
        <v>695</v>
      </c>
      <c r="H507" s="24">
        <v>735</v>
      </c>
      <c r="I507" s="202"/>
    </row>
    <row r="508" spans="2:9">
      <c r="B508" s="355" t="s">
        <v>19</v>
      </c>
      <c r="C508" s="355"/>
      <c r="D508" s="101">
        <v>2856112.895</v>
      </c>
      <c r="E508" s="101" t="s">
        <v>1120</v>
      </c>
      <c r="F508" s="101">
        <v>4140682.39</v>
      </c>
      <c r="G508" s="101">
        <v>4167880.83</v>
      </c>
      <c r="H508" s="101">
        <v>3941873.54</v>
      </c>
      <c r="I508" s="202"/>
    </row>
    <row r="510" spans="2:9">
      <c r="B510" s="21" t="s">
        <v>15</v>
      </c>
      <c r="C510" s="87" t="s">
        <v>378</v>
      </c>
      <c r="D510" s="306" t="s">
        <v>80</v>
      </c>
      <c r="E510" s="306" t="s">
        <v>81</v>
      </c>
      <c r="F510" s="342" t="s">
        <v>13</v>
      </c>
      <c r="G510" s="342" t="s">
        <v>16</v>
      </c>
      <c r="H510" s="342" t="s">
        <v>20</v>
      </c>
      <c r="I510" s="351" t="s">
        <v>170</v>
      </c>
    </row>
    <row r="511" spans="2:9" ht="25.5">
      <c r="B511" s="21" t="s">
        <v>7</v>
      </c>
      <c r="C511" s="18" t="s">
        <v>599</v>
      </c>
      <c r="D511" s="348"/>
      <c r="E511" s="348"/>
      <c r="F511" s="342"/>
      <c r="G511" s="342"/>
      <c r="H511" s="342"/>
      <c r="I511" s="351"/>
    </row>
    <row r="512" spans="2:9" ht="38.25">
      <c r="B512" s="21" t="s">
        <v>17</v>
      </c>
      <c r="C512" s="18" t="s">
        <v>600</v>
      </c>
      <c r="D512" s="348"/>
      <c r="E512" s="348"/>
      <c r="F512" s="342"/>
      <c r="G512" s="342"/>
      <c r="H512" s="342"/>
      <c r="I512" s="351"/>
    </row>
    <row r="513" spans="2:9" ht="17.25">
      <c r="B513" s="21" t="s">
        <v>1109</v>
      </c>
      <c r="C513" s="18" t="s">
        <v>375</v>
      </c>
      <c r="D513" s="348"/>
      <c r="E513" s="348"/>
      <c r="F513" s="342"/>
      <c r="G513" s="342"/>
      <c r="H513" s="342"/>
      <c r="I513" s="351"/>
    </row>
    <row r="514" spans="2:9" ht="51">
      <c r="B514" s="29" t="s">
        <v>171</v>
      </c>
      <c r="C514" s="22" t="s">
        <v>601</v>
      </c>
      <c r="D514" s="349"/>
      <c r="E514" s="349"/>
      <c r="F514" s="350"/>
      <c r="G514" s="350"/>
      <c r="H514" s="350"/>
      <c r="I514" s="352"/>
    </row>
    <row r="515" spans="2:9">
      <c r="B515" s="353" t="s">
        <v>18</v>
      </c>
      <c r="C515" s="354"/>
      <c r="D515" s="198"/>
      <c r="E515" s="198"/>
      <c r="F515" s="198"/>
      <c r="G515" s="198"/>
      <c r="H515" s="198"/>
      <c r="I515" s="199"/>
    </row>
    <row r="516" spans="2:9">
      <c r="B516" s="27" t="s">
        <v>172</v>
      </c>
      <c r="C516" s="28" t="s">
        <v>83</v>
      </c>
      <c r="D516" s="200"/>
      <c r="E516" s="200"/>
      <c r="F516" s="200"/>
      <c r="G516" s="200"/>
      <c r="H516" s="200"/>
      <c r="I516" s="201"/>
    </row>
    <row r="517" spans="2:9" ht="25.5">
      <c r="B517" s="25" t="s">
        <v>203</v>
      </c>
      <c r="C517" s="26" t="s">
        <v>602</v>
      </c>
      <c r="D517" s="147">
        <v>965</v>
      </c>
      <c r="E517" s="145">
        <v>968.8</v>
      </c>
      <c r="F517" s="145">
        <v>968.8</v>
      </c>
      <c r="G517" s="145">
        <v>968.8</v>
      </c>
      <c r="H517" s="145">
        <v>968.8</v>
      </c>
      <c r="I517" s="145" t="s">
        <v>35</v>
      </c>
    </row>
    <row r="518" spans="2:9">
      <c r="B518" s="355" t="s">
        <v>19</v>
      </c>
      <c r="C518" s="355"/>
      <c r="D518" s="146">
        <v>69375.851999999999</v>
      </c>
      <c r="E518" s="145">
        <v>60857.9</v>
      </c>
      <c r="F518" s="145">
        <v>45213.3</v>
      </c>
      <c r="G518" s="146">
        <v>27424.400000000001</v>
      </c>
      <c r="H518" s="146">
        <v>9635.6</v>
      </c>
      <c r="I518" s="162"/>
    </row>
    <row r="520" spans="2:9">
      <c r="B520" s="21" t="s">
        <v>15</v>
      </c>
      <c r="C520" s="87" t="s">
        <v>603</v>
      </c>
      <c r="D520" s="306" t="s">
        <v>80</v>
      </c>
      <c r="E520" s="306" t="s">
        <v>81</v>
      </c>
      <c r="F520" s="342" t="s">
        <v>13</v>
      </c>
      <c r="G520" s="342" t="s">
        <v>16</v>
      </c>
      <c r="H520" s="342" t="s">
        <v>20</v>
      </c>
      <c r="I520" s="351" t="s">
        <v>170</v>
      </c>
    </row>
    <row r="521" spans="2:9" ht="38.25">
      <c r="B521" s="21" t="s">
        <v>7</v>
      </c>
      <c r="C521" s="18" t="s">
        <v>604</v>
      </c>
      <c r="D521" s="348"/>
      <c r="E521" s="348"/>
      <c r="F521" s="342"/>
      <c r="G521" s="342"/>
      <c r="H521" s="342"/>
      <c r="I521" s="351"/>
    </row>
    <row r="522" spans="2:9" ht="25.5">
      <c r="B522" s="21" t="s">
        <v>17</v>
      </c>
      <c r="C522" s="18" t="s">
        <v>605</v>
      </c>
      <c r="D522" s="348"/>
      <c r="E522" s="348"/>
      <c r="F522" s="342"/>
      <c r="G522" s="342"/>
      <c r="H522" s="342"/>
      <c r="I522" s="351"/>
    </row>
    <row r="523" spans="2:9" ht="17.25">
      <c r="B523" s="21" t="s">
        <v>1109</v>
      </c>
      <c r="C523" s="18" t="s">
        <v>375</v>
      </c>
      <c r="D523" s="348"/>
      <c r="E523" s="348"/>
      <c r="F523" s="342"/>
      <c r="G523" s="342"/>
      <c r="H523" s="342"/>
      <c r="I523" s="351"/>
    </row>
    <row r="524" spans="2:9" ht="51">
      <c r="B524" s="29" t="s">
        <v>171</v>
      </c>
      <c r="C524" s="22" t="s">
        <v>606</v>
      </c>
      <c r="D524" s="349"/>
      <c r="E524" s="349"/>
      <c r="F524" s="350"/>
      <c r="G524" s="350"/>
      <c r="H524" s="350"/>
      <c r="I524" s="352"/>
    </row>
    <row r="525" spans="2:9">
      <c r="B525" s="353" t="s">
        <v>18</v>
      </c>
      <c r="C525" s="354"/>
      <c r="D525" s="198"/>
      <c r="E525" s="198"/>
      <c r="F525" s="198"/>
      <c r="G525" s="198"/>
      <c r="H525" s="198"/>
      <c r="I525" s="199"/>
    </row>
    <row r="526" spans="2:9">
      <c r="B526" s="27" t="s">
        <v>172</v>
      </c>
      <c r="C526" s="28" t="s">
        <v>83</v>
      </c>
      <c r="D526" s="200"/>
      <c r="E526" s="200"/>
      <c r="F526" s="200"/>
      <c r="G526" s="200"/>
      <c r="H526" s="200"/>
      <c r="I526" s="201"/>
    </row>
    <row r="527" spans="2:9" ht="25.5">
      <c r="B527" s="25" t="s">
        <v>203</v>
      </c>
      <c r="C527" s="26" t="s">
        <v>607</v>
      </c>
      <c r="D527" s="116">
        <v>117.8</v>
      </c>
      <c r="E527" s="116">
        <v>117.8</v>
      </c>
      <c r="F527" s="116">
        <v>117.8</v>
      </c>
      <c r="G527" s="116">
        <v>117.8</v>
      </c>
      <c r="H527" s="116">
        <v>117.8</v>
      </c>
      <c r="I527" s="116" t="s">
        <v>1119</v>
      </c>
    </row>
    <row r="528" spans="2:9">
      <c r="B528" s="355" t="s">
        <v>19</v>
      </c>
      <c r="C528" s="355"/>
      <c r="D528" s="138">
        <v>25073.847000000002</v>
      </c>
      <c r="E528" s="139">
        <v>20845.5</v>
      </c>
      <c r="F528" s="139">
        <v>13811</v>
      </c>
      <c r="G528" s="139">
        <v>6863.6</v>
      </c>
      <c r="H528" s="139">
        <v>4532.2</v>
      </c>
      <c r="I528" s="202"/>
    </row>
    <row r="530" spans="2:9">
      <c r="B530" s="21" t="s">
        <v>15</v>
      </c>
      <c r="C530" s="87" t="s">
        <v>608</v>
      </c>
      <c r="D530" s="306" t="s">
        <v>80</v>
      </c>
      <c r="E530" s="306" t="s">
        <v>81</v>
      </c>
      <c r="F530" s="342" t="s">
        <v>13</v>
      </c>
      <c r="G530" s="342" t="s">
        <v>16</v>
      </c>
      <c r="H530" s="342" t="s">
        <v>20</v>
      </c>
      <c r="I530" s="351" t="s">
        <v>170</v>
      </c>
    </row>
    <row r="531" spans="2:9" ht="25.5">
      <c r="B531" s="21" t="s">
        <v>7</v>
      </c>
      <c r="C531" s="18" t="s">
        <v>609</v>
      </c>
      <c r="D531" s="348"/>
      <c r="E531" s="348"/>
      <c r="F531" s="342"/>
      <c r="G531" s="342"/>
      <c r="H531" s="342"/>
      <c r="I531" s="351"/>
    </row>
    <row r="532" spans="2:9" ht="38.25">
      <c r="B532" s="21" t="s">
        <v>17</v>
      </c>
      <c r="C532" s="18" t="s">
        <v>610</v>
      </c>
      <c r="D532" s="348"/>
      <c r="E532" s="348"/>
      <c r="F532" s="342"/>
      <c r="G532" s="342"/>
      <c r="H532" s="342"/>
      <c r="I532" s="351"/>
    </row>
    <row r="533" spans="2:9" ht="17.25">
      <c r="B533" s="21" t="s">
        <v>1109</v>
      </c>
      <c r="C533" s="18" t="s">
        <v>375</v>
      </c>
      <c r="D533" s="348"/>
      <c r="E533" s="348"/>
      <c r="F533" s="342"/>
      <c r="G533" s="342"/>
      <c r="H533" s="342"/>
      <c r="I533" s="351"/>
    </row>
    <row r="534" spans="2:9" ht="38.25">
      <c r="B534" s="29" t="s">
        <v>171</v>
      </c>
      <c r="C534" s="22" t="s">
        <v>611</v>
      </c>
      <c r="D534" s="349"/>
      <c r="E534" s="349"/>
      <c r="F534" s="350"/>
      <c r="G534" s="350"/>
      <c r="H534" s="350"/>
      <c r="I534" s="352"/>
    </row>
    <row r="535" spans="2:9">
      <c r="B535" s="353" t="s">
        <v>18</v>
      </c>
      <c r="C535" s="354"/>
      <c r="D535" s="198"/>
      <c r="E535" s="198"/>
      <c r="F535" s="198"/>
      <c r="G535" s="198"/>
      <c r="H535" s="198"/>
      <c r="I535" s="199"/>
    </row>
    <row r="536" spans="2:9">
      <c r="B536" s="27" t="s">
        <v>172</v>
      </c>
      <c r="C536" s="28" t="s">
        <v>83</v>
      </c>
      <c r="D536" s="200"/>
      <c r="E536" s="200"/>
      <c r="F536" s="200"/>
      <c r="G536" s="200"/>
      <c r="H536" s="200"/>
      <c r="I536" s="201"/>
    </row>
    <row r="537" spans="2:9">
      <c r="B537" s="25" t="s">
        <v>203</v>
      </c>
      <c r="C537" s="26" t="s">
        <v>612</v>
      </c>
      <c r="D537" s="116">
        <v>0</v>
      </c>
      <c r="E537" s="116">
        <v>4</v>
      </c>
      <c r="F537" s="116">
        <v>0</v>
      </c>
      <c r="G537" s="116">
        <v>0</v>
      </c>
      <c r="H537" s="116">
        <v>0</v>
      </c>
      <c r="I537" s="145" t="s">
        <v>47</v>
      </c>
    </row>
    <row r="538" spans="2:9" ht="25.5">
      <c r="B538" s="25" t="s">
        <v>203</v>
      </c>
      <c r="C538" s="26" t="s">
        <v>613</v>
      </c>
      <c r="D538" s="116">
        <v>13</v>
      </c>
      <c r="E538" s="116">
        <v>21</v>
      </c>
      <c r="F538" s="116">
        <v>10</v>
      </c>
      <c r="G538" s="116">
        <v>10</v>
      </c>
      <c r="H538" s="116">
        <v>2</v>
      </c>
      <c r="I538" s="145" t="s">
        <v>35</v>
      </c>
    </row>
    <row r="539" spans="2:9">
      <c r="B539" s="355" t="s">
        <v>19</v>
      </c>
      <c r="C539" s="355"/>
      <c r="D539" s="102" t="s">
        <v>996</v>
      </c>
      <c r="E539" s="152" t="s">
        <v>997</v>
      </c>
      <c r="F539" s="109">
        <v>134350</v>
      </c>
      <c r="G539" s="109">
        <v>134350</v>
      </c>
      <c r="H539" s="109">
        <v>25300</v>
      </c>
      <c r="I539" s="202"/>
    </row>
    <row r="541" spans="2:9">
      <c r="B541" s="21" t="s">
        <v>15</v>
      </c>
      <c r="C541" s="87" t="s">
        <v>614</v>
      </c>
      <c r="D541" s="306" t="s">
        <v>80</v>
      </c>
      <c r="E541" s="306" t="s">
        <v>81</v>
      </c>
      <c r="F541" s="342" t="s">
        <v>13</v>
      </c>
      <c r="G541" s="342" t="s">
        <v>16</v>
      </c>
      <c r="H541" s="342" t="s">
        <v>20</v>
      </c>
      <c r="I541" s="351" t="s">
        <v>170</v>
      </c>
    </row>
    <row r="542" spans="2:9" ht="25.5">
      <c r="B542" s="21" t="s">
        <v>7</v>
      </c>
      <c r="C542" s="18" t="s">
        <v>615</v>
      </c>
      <c r="D542" s="348"/>
      <c r="E542" s="348"/>
      <c r="F542" s="342"/>
      <c r="G542" s="342"/>
      <c r="H542" s="342"/>
      <c r="I542" s="351"/>
    </row>
    <row r="543" spans="2:9" ht="38.25">
      <c r="B543" s="21" t="s">
        <v>17</v>
      </c>
      <c r="C543" s="18" t="s">
        <v>616</v>
      </c>
      <c r="D543" s="348"/>
      <c r="E543" s="348"/>
      <c r="F543" s="342"/>
      <c r="G543" s="342"/>
      <c r="H543" s="342"/>
      <c r="I543" s="351"/>
    </row>
    <row r="544" spans="2:9" ht="17.25">
      <c r="B544" s="21" t="s">
        <v>1109</v>
      </c>
      <c r="C544" s="18" t="s">
        <v>375</v>
      </c>
      <c r="D544" s="348"/>
      <c r="E544" s="348"/>
      <c r="F544" s="342"/>
      <c r="G544" s="342"/>
      <c r="H544" s="342"/>
      <c r="I544" s="351"/>
    </row>
    <row r="545" spans="2:9" ht="51">
      <c r="B545" s="29" t="s">
        <v>171</v>
      </c>
      <c r="C545" s="22" t="s">
        <v>617</v>
      </c>
      <c r="D545" s="349"/>
      <c r="E545" s="349"/>
      <c r="F545" s="350"/>
      <c r="G545" s="350"/>
      <c r="H545" s="350"/>
      <c r="I545" s="352"/>
    </row>
    <row r="546" spans="2:9">
      <c r="B546" s="353" t="s">
        <v>18</v>
      </c>
      <c r="C546" s="354"/>
      <c r="D546" s="198"/>
      <c r="E546" s="198"/>
      <c r="F546" s="198"/>
      <c r="G546" s="198"/>
      <c r="H546" s="198"/>
      <c r="I546" s="199"/>
    </row>
    <row r="547" spans="2:9">
      <c r="B547" s="27" t="s">
        <v>172</v>
      </c>
      <c r="C547" s="28" t="s">
        <v>83</v>
      </c>
      <c r="D547" s="200"/>
      <c r="E547" s="200"/>
      <c r="F547" s="200"/>
      <c r="G547" s="200"/>
      <c r="H547" s="200"/>
      <c r="I547" s="201"/>
    </row>
    <row r="548" spans="2:9">
      <c r="B548" s="25" t="s">
        <v>203</v>
      </c>
      <c r="C548" s="26" t="s">
        <v>618</v>
      </c>
      <c r="D548" s="26">
        <v>235</v>
      </c>
      <c r="E548" s="116">
        <v>450</v>
      </c>
      <c r="F548" s="116">
        <v>600</v>
      </c>
      <c r="G548" s="116">
        <v>0</v>
      </c>
      <c r="H548" s="116">
        <v>0</v>
      </c>
      <c r="I548" s="116">
        <v>2029</v>
      </c>
    </row>
    <row r="549" spans="2:9" ht="25.5">
      <c r="B549" s="25" t="s">
        <v>203</v>
      </c>
      <c r="C549" s="26" t="s">
        <v>619</v>
      </c>
      <c r="D549" s="26">
        <v>1490</v>
      </c>
      <c r="E549" s="116">
        <v>1725</v>
      </c>
      <c r="F549" s="116">
        <v>2175</v>
      </c>
      <c r="G549" s="116">
        <v>1875</v>
      </c>
      <c r="H549" s="116">
        <v>1275</v>
      </c>
      <c r="I549" s="116">
        <v>2029</v>
      </c>
    </row>
    <row r="550" spans="2:9">
      <c r="B550" s="355" t="s">
        <v>19</v>
      </c>
      <c r="C550" s="355"/>
      <c r="D550" s="132">
        <v>145251</v>
      </c>
      <c r="E550" s="116">
        <v>217892.4</v>
      </c>
      <c r="F550" s="116">
        <v>198799.7</v>
      </c>
      <c r="G550" s="116">
        <v>133915.79999999999</v>
      </c>
      <c r="H550" s="116">
        <v>75161.8</v>
      </c>
      <c r="I550" s="116"/>
    </row>
    <row r="552" spans="2:9">
      <c r="B552" s="21" t="s">
        <v>15</v>
      </c>
      <c r="C552" s="87" t="s">
        <v>621</v>
      </c>
      <c r="D552" s="306" t="s">
        <v>80</v>
      </c>
      <c r="E552" s="306" t="s">
        <v>81</v>
      </c>
      <c r="F552" s="342" t="s">
        <v>13</v>
      </c>
      <c r="G552" s="342" t="s">
        <v>16</v>
      </c>
      <c r="H552" s="342" t="s">
        <v>20</v>
      </c>
      <c r="I552" s="351" t="s">
        <v>170</v>
      </c>
    </row>
    <row r="553" spans="2:9" ht="38.25">
      <c r="B553" s="21" t="s">
        <v>7</v>
      </c>
      <c r="C553" s="18" t="s">
        <v>622</v>
      </c>
      <c r="D553" s="348"/>
      <c r="E553" s="348"/>
      <c r="F553" s="342"/>
      <c r="G553" s="342"/>
      <c r="H553" s="342"/>
      <c r="I553" s="351"/>
    </row>
    <row r="554" spans="2:9" ht="51">
      <c r="B554" s="21" t="s">
        <v>17</v>
      </c>
      <c r="C554" s="18" t="s">
        <v>623</v>
      </c>
      <c r="D554" s="348"/>
      <c r="E554" s="348"/>
      <c r="F554" s="342"/>
      <c r="G554" s="342"/>
      <c r="H554" s="342"/>
      <c r="I554" s="351"/>
    </row>
    <row r="555" spans="2:9" ht="17.25">
      <c r="B555" s="21" t="s">
        <v>1109</v>
      </c>
      <c r="C555" s="18" t="s">
        <v>375</v>
      </c>
      <c r="D555" s="348"/>
      <c r="E555" s="348"/>
      <c r="F555" s="342"/>
      <c r="G555" s="342"/>
      <c r="H555" s="342"/>
      <c r="I555" s="351"/>
    </row>
    <row r="556" spans="2:9" ht="38.25">
      <c r="B556" s="29" t="s">
        <v>171</v>
      </c>
      <c r="C556" s="22" t="s">
        <v>624</v>
      </c>
      <c r="D556" s="349"/>
      <c r="E556" s="349"/>
      <c r="F556" s="350"/>
      <c r="G556" s="350"/>
      <c r="H556" s="350"/>
      <c r="I556" s="352"/>
    </row>
    <row r="557" spans="2:9">
      <c r="B557" s="353" t="s">
        <v>18</v>
      </c>
      <c r="C557" s="354"/>
      <c r="D557" s="198"/>
      <c r="E557" s="198"/>
      <c r="F557" s="198"/>
      <c r="G557" s="198"/>
      <c r="H557" s="198"/>
      <c r="I557" s="199"/>
    </row>
    <row r="558" spans="2:9">
      <c r="B558" s="27" t="s">
        <v>172</v>
      </c>
      <c r="C558" s="28" t="s">
        <v>83</v>
      </c>
      <c r="D558" s="200"/>
      <c r="E558" s="200"/>
      <c r="F558" s="200"/>
      <c r="G558" s="200"/>
      <c r="H558" s="200"/>
      <c r="I558" s="201"/>
    </row>
    <row r="559" spans="2:9" ht="25.5">
      <c r="B559" s="25" t="s">
        <v>203</v>
      </c>
      <c r="C559" s="26" t="s">
        <v>625</v>
      </c>
      <c r="D559" s="24">
        <v>197.7</v>
      </c>
      <c r="E559" s="204">
        <v>85</v>
      </c>
      <c r="F559" s="204">
        <v>85</v>
      </c>
      <c r="G559" s="204"/>
      <c r="H559" s="204"/>
      <c r="I559" s="145">
        <v>2024</v>
      </c>
    </row>
    <row r="560" spans="2:9">
      <c r="B560" s="355" t="s">
        <v>19</v>
      </c>
      <c r="C560" s="355"/>
      <c r="D560" s="23">
        <v>1071317.5</v>
      </c>
      <c r="E560" s="23">
        <v>462500</v>
      </c>
      <c r="F560" s="23">
        <v>478071.40000000008</v>
      </c>
      <c r="G560" s="23"/>
      <c r="H560" s="23"/>
      <c r="I560" s="202"/>
    </row>
    <row r="562" spans="2:9">
      <c r="B562" s="21" t="s">
        <v>15</v>
      </c>
      <c r="C562" s="87">
        <v>12011</v>
      </c>
      <c r="D562" s="306" t="s">
        <v>80</v>
      </c>
      <c r="E562" s="306" t="s">
        <v>81</v>
      </c>
      <c r="F562" s="342" t="s">
        <v>13</v>
      </c>
      <c r="G562" s="342" t="s">
        <v>16</v>
      </c>
      <c r="H562" s="342" t="s">
        <v>20</v>
      </c>
      <c r="I562" s="351" t="s">
        <v>170</v>
      </c>
    </row>
    <row r="563" spans="2:9" ht="25.5">
      <c r="B563" s="21" t="s">
        <v>7</v>
      </c>
      <c r="C563" s="106" t="s">
        <v>739</v>
      </c>
      <c r="D563" s="348"/>
      <c r="E563" s="348"/>
      <c r="F563" s="342"/>
      <c r="G563" s="342"/>
      <c r="H563" s="342"/>
      <c r="I563" s="351"/>
    </row>
    <row r="564" spans="2:9">
      <c r="B564" s="21" t="s">
        <v>17</v>
      </c>
      <c r="C564" s="163" t="s">
        <v>740</v>
      </c>
      <c r="D564" s="348"/>
      <c r="E564" s="348"/>
      <c r="F564" s="342"/>
      <c r="G564" s="342"/>
      <c r="H564" s="342"/>
      <c r="I564" s="351"/>
    </row>
    <row r="565" spans="2:9" ht="17.25">
      <c r="B565" s="21" t="s">
        <v>1109</v>
      </c>
      <c r="C565" s="18" t="s">
        <v>375</v>
      </c>
      <c r="D565" s="348"/>
      <c r="E565" s="348"/>
      <c r="F565" s="342"/>
      <c r="G565" s="342"/>
      <c r="H565" s="342"/>
      <c r="I565" s="351"/>
    </row>
    <row r="566" spans="2:9" ht="38.25">
      <c r="B566" s="29" t="s">
        <v>171</v>
      </c>
      <c r="C566" s="22" t="s">
        <v>1016</v>
      </c>
      <c r="D566" s="349"/>
      <c r="E566" s="349"/>
      <c r="F566" s="350"/>
      <c r="G566" s="350"/>
      <c r="H566" s="350"/>
      <c r="I566" s="352"/>
    </row>
    <row r="567" spans="2:9">
      <c r="B567" s="353" t="s">
        <v>18</v>
      </c>
      <c r="C567" s="354"/>
      <c r="D567" s="198"/>
      <c r="E567" s="198"/>
      <c r="F567" s="198"/>
      <c r="G567" s="198"/>
      <c r="H567" s="198"/>
      <c r="I567" s="199"/>
    </row>
    <row r="568" spans="2:9">
      <c r="B568" s="27" t="s">
        <v>172</v>
      </c>
      <c r="C568" s="28" t="s">
        <v>83</v>
      </c>
      <c r="D568" s="200"/>
      <c r="E568" s="200"/>
      <c r="F568" s="200"/>
      <c r="G568" s="200"/>
      <c r="H568" s="200"/>
      <c r="I568" s="201"/>
    </row>
    <row r="569" spans="2:9">
      <c r="B569" s="25" t="s">
        <v>1017</v>
      </c>
      <c r="C569" s="26" t="s">
        <v>1018</v>
      </c>
      <c r="D569" s="116">
        <v>12</v>
      </c>
      <c r="E569" s="116">
        <v>18</v>
      </c>
      <c r="F569" s="116">
        <v>15</v>
      </c>
      <c r="G569" s="116"/>
      <c r="H569" s="116"/>
      <c r="I569" s="116">
        <v>2024</v>
      </c>
    </row>
    <row r="570" spans="2:9">
      <c r="B570" s="25" t="s">
        <v>1017</v>
      </c>
      <c r="C570" s="26" t="s">
        <v>1019</v>
      </c>
      <c r="D570" s="116">
        <v>2.04</v>
      </c>
      <c r="E570" s="116">
        <v>3.05</v>
      </c>
      <c r="F570" s="116">
        <v>1.7</v>
      </c>
      <c r="G570" s="116"/>
      <c r="H570" s="116"/>
      <c r="I570" s="116">
        <v>2024</v>
      </c>
    </row>
    <row r="571" spans="2:9" ht="15" customHeight="1">
      <c r="B571" s="355" t="s">
        <v>19</v>
      </c>
      <c r="C571" s="355"/>
      <c r="D571" s="151">
        <v>358554</v>
      </c>
      <c r="E571" s="151">
        <v>381531.6</v>
      </c>
      <c r="F571" s="151">
        <v>298795</v>
      </c>
      <c r="G571" s="151"/>
      <c r="H571" s="151"/>
      <c r="I571" s="118"/>
    </row>
    <row r="572" spans="2:9" ht="15" customHeight="1">
      <c r="B572" s="84"/>
      <c r="C572" s="84"/>
      <c r="D572" s="167"/>
      <c r="E572" s="167"/>
      <c r="F572" s="168"/>
      <c r="G572" s="168"/>
      <c r="H572" s="168"/>
      <c r="I572" s="187"/>
    </row>
    <row r="573" spans="2:9">
      <c r="B573" s="21" t="s">
        <v>15</v>
      </c>
      <c r="C573" s="87" t="s">
        <v>626</v>
      </c>
      <c r="D573" s="306" t="s">
        <v>80</v>
      </c>
      <c r="E573" s="306" t="s">
        <v>81</v>
      </c>
      <c r="F573" s="342" t="s">
        <v>13</v>
      </c>
      <c r="G573" s="342" t="s">
        <v>16</v>
      </c>
      <c r="H573" s="342" t="s">
        <v>20</v>
      </c>
      <c r="I573" s="351" t="s">
        <v>170</v>
      </c>
    </row>
    <row r="574" spans="2:9" ht="38.25">
      <c r="B574" s="21" t="s">
        <v>7</v>
      </c>
      <c r="C574" s="18" t="s">
        <v>627</v>
      </c>
      <c r="D574" s="348"/>
      <c r="E574" s="348"/>
      <c r="F574" s="342"/>
      <c r="G574" s="342"/>
      <c r="H574" s="342"/>
      <c r="I574" s="351"/>
    </row>
    <row r="575" spans="2:9" ht="38.25">
      <c r="B575" s="21" t="s">
        <v>17</v>
      </c>
      <c r="C575" s="18" t="s">
        <v>628</v>
      </c>
      <c r="D575" s="348"/>
      <c r="E575" s="348"/>
      <c r="F575" s="342"/>
      <c r="G575" s="342"/>
      <c r="H575" s="342"/>
      <c r="I575" s="351"/>
    </row>
    <row r="576" spans="2:9" ht="17.25">
      <c r="B576" s="21" t="s">
        <v>1109</v>
      </c>
      <c r="C576" s="18" t="s">
        <v>375</v>
      </c>
      <c r="D576" s="348"/>
      <c r="E576" s="348"/>
      <c r="F576" s="342"/>
      <c r="G576" s="342"/>
      <c r="H576" s="342"/>
      <c r="I576" s="351"/>
    </row>
    <row r="577" spans="2:9" ht="51">
      <c r="B577" s="29" t="s">
        <v>171</v>
      </c>
      <c r="C577" s="22" t="s">
        <v>629</v>
      </c>
      <c r="D577" s="349"/>
      <c r="E577" s="349"/>
      <c r="F577" s="350"/>
      <c r="G577" s="350"/>
      <c r="H577" s="350"/>
      <c r="I577" s="352"/>
    </row>
    <row r="578" spans="2:9">
      <c r="B578" s="353" t="s">
        <v>18</v>
      </c>
      <c r="C578" s="354"/>
      <c r="D578" s="198"/>
      <c r="E578" s="198"/>
      <c r="F578" s="198"/>
      <c r="G578" s="198"/>
      <c r="H578" s="198"/>
      <c r="I578" s="199"/>
    </row>
    <row r="579" spans="2:9">
      <c r="B579" s="27" t="s">
        <v>172</v>
      </c>
      <c r="C579" s="28" t="s">
        <v>83</v>
      </c>
      <c r="D579" s="200"/>
      <c r="E579" s="200"/>
      <c r="F579" s="200"/>
      <c r="G579" s="200"/>
      <c r="H579" s="200"/>
      <c r="I579" s="201"/>
    </row>
    <row r="580" spans="2:9">
      <c r="B580" s="25" t="s">
        <v>203</v>
      </c>
      <c r="C580" s="26" t="s">
        <v>630</v>
      </c>
      <c r="D580" s="116">
        <v>227</v>
      </c>
      <c r="E580" s="116">
        <v>1000</v>
      </c>
      <c r="F580" s="116">
        <v>0</v>
      </c>
      <c r="G580" s="116">
        <v>0</v>
      </c>
      <c r="H580" s="116">
        <v>0</v>
      </c>
      <c r="I580" s="116">
        <v>2028</v>
      </c>
    </row>
    <row r="581" spans="2:9" ht="25.5">
      <c r="B581" s="25" t="s">
        <v>203</v>
      </c>
      <c r="C581" s="26" t="s">
        <v>631</v>
      </c>
      <c r="D581" s="116">
        <v>851</v>
      </c>
      <c r="E581" s="116">
        <v>1078</v>
      </c>
      <c r="F581" s="116">
        <v>2078</v>
      </c>
      <c r="G581" s="116">
        <v>2078</v>
      </c>
      <c r="H581" s="116">
        <v>2078</v>
      </c>
      <c r="I581" s="116">
        <v>2028</v>
      </c>
    </row>
    <row r="582" spans="2:9">
      <c r="B582" s="355" t="s">
        <v>19</v>
      </c>
      <c r="C582" s="355"/>
      <c r="D582" s="118">
        <v>19860</v>
      </c>
      <c r="E582" s="116">
        <v>89517.9</v>
      </c>
      <c r="F582" s="116">
        <v>50612.6</v>
      </c>
      <c r="G582" s="116">
        <v>29667.7</v>
      </c>
      <c r="H582" s="116">
        <v>9958.2999999999993</v>
      </c>
      <c r="I582" s="116"/>
    </row>
    <row r="584" spans="2:9">
      <c r="B584" s="21" t="s">
        <v>15</v>
      </c>
      <c r="C584" s="87" t="s">
        <v>632</v>
      </c>
      <c r="D584" s="306" t="s">
        <v>80</v>
      </c>
      <c r="E584" s="306" t="s">
        <v>81</v>
      </c>
      <c r="F584" s="342" t="s">
        <v>13</v>
      </c>
      <c r="G584" s="342" t="s">
        <v>16</v>
      </c>
      <c r="H584" s="342" t="s">
        <v>20</v>
      </c>
      <c r="I584" s="351" t="s">
        <v>170</v>
      </c>
    </row>
    <row r="585" spans="2:9" ht="25.5">
      <c r="B585" s="21" t="s">
        <v>7</v>
      </c>
      <c r="C585" s="18" t="s">
        <v>633</v>
      </c>
      <c r="D585" s="348"/>
      <c r="E585" s="348"/>
      <c r="F585" s="342"/>
      <c r="G585" s="342"/>
      <c r="H585" s="342"/>
      <c r="I585" s="351"/>
    </row>
    <row r="586" spans="2:9" ht="38.25">
      <c r="B586" s="21" t="s">
        <v>17</v>
      </c>
      <c r="C586" s="18" t="s">
        <v>634</v>
      </c>
      <c r="D586" s="348"/>
      <c r="E586" s="348"/>
      <c r="F586" s="342"/>
      <c r="G586" s="342"/>
      <c r="H586" s="342"/>
      <c r="I586" s="351"/>
    </row>
    <row r="587" spans="2:9" ht="17.25">
      <c r="B587" s="21" t="s">
        <v>1109</v>
      </c>
      <c r="C587" s="18" t="s">
        <v>375</v>
      </c>
      <c r="D587" s="348"/>
      <c r="E587" s="348"/>
      <c r="F587" s="342"/>
      <c r="G587" s="342"/>
      <c r="H587" s="342"/>
      <c r="I587" s="351"/>
    </row>
    <row r="588" spans="2:9" ht="38.25">
      <c r="B588" s="29" t="s">
        <v>171</v>
      </c>
      <c r="C588" s="22" t="s">
        <v>635</v>
      </c>
      <c r="D588" s="349"/>
      <c r="E588" s="349"/>
      <c r="F588" s="350"/>
      <c r="G588" s="350"/>
      <c r="H588" s="350"/>
      <c r="I588" s="352"/>
    </row>
    <row r="589" spans="2:9">
      <c r="B589" s="353" t="s">
        <v>18</v>
      </c>
      <c r="C589" s="354"/>
      <c r="D589" s="198"/>
      <c r="E589" s="198"/>
      <c r="F589" s="198"/>
      <c r="G589" s="198"/>
      <c r="H589" s="198"/>
      <c r="I589" s="199"/>
    </row>
    <row r="590" spans="2:9">
      <c r="B590" s="27" t="s">
        <v>172</v>
      </c>
      <c r="C590" s="28" t="s">
        <v>83</v>
      </c>
      <c r="D590" s="200"/>
      <c r="E590" s="200"/>
      <c r="F590" s="200"/>
      <c r="G590" s="200"/>
      <c r="H590" s="200"/>
      <c r="I590" s="201"/>
    </row>
    <row r="591" spans="2:9">
      <c r="B591" s="25" t="s">
        <v>203</v>
      </c>
      <c r="C591" s="26" t="s">
        <v>630</v>
      </c>
      <c r="D591" s="102">
        <v>104</v>
      </c>
      <c r="E591" s="150">
        <v>200</v>
      </c>
      <c r="F591" s="102">
        <v>104</v>
      </c>
      <c r="G591" s="204"/>
      <c r="H591" s="204"/>
      <c r="I591" s="145">
        <v>2024</v>
      </c>
    </row>
    <row r="592" spans="2:9">
      <c r="B592" s="355" t="s">
        <v>19</v>
      </c>
      <c r="C592" s="355"/>
      <c r="D592" s="151">
        <v>7141</v>
      </c>
      <c r="E592" s="152">
        <v>20700</v>
      </c>
      <c r="F592" s="151">
        <v>7141</v>
      </c>
      <c r="G592" s="23"/>
      <c r="H592" s="23"/>
      <c r="I592" s="202"/>
    </row>
    <row r="594" spans="2:9">
      <c r="B594" s="21" t="s">
        <v>15</v>
      </c>
      <c r="C594" s="87" t="s">
        <v>636</v>
      </c>
      <c r="D594" s="306" t="s">
        <v>80</v>
      </c>
      <c r="E594" s="306" t="s">
        <v>81</v>
      </c>
      <c r="F594" s="342" t="s">
        <v>13</v>
      </c>
      <c r="G594" s="342" t="s">
        <v>16</v>
      </c>
      <c r="H594" s="342" t="s">
        <v>20</v>
      </c>
      <c r="I594" s="351" t="s">
        <v>170</v>
      </c>
    </row>
    <row r="595" spans="2:9" ht="25.5">
      <c r="B595" s="21" t="s">
        <v>7</v>
      </c>
      <c r="C595" s="18" t="s">
        <v>637</v>
      </c>
      <c r="D595" s="348"/>
      <c r="E595" s="348"/>
      <c r="F595" s="342"/>
      <c r="G595" s="342"/>
      <c r="H595" s="342"/>
      <c r="I595" s="351"/>
    </row>
    <row r="596" spans="2:9" ht="25.5">
      <c r="B596" s="21" t="s">
        <v>17</v>
      </c>
      <c r="C596" s="18" t="s">
        <v>638</v>
      </c>
      <c r="D596" s="348"/>
      <c r="E596" s="348"/>
      <c r="F596" s="342"/>
      <c r="G596" s="342"/>
      <c r="H596" s="342"/>
      <c r="I596" s="351"/>
    </row>
    <row r="597" spans="2:9" ht="17.25">
      <c r="B597" s="21" t="s">
        <v>1109</v>
      </c>
      <c r="C597" s="18" t="s">
        <v>375</v>
      </c>
      <c r="D597" s="348"/>
      <c r="E597" s="348"/>
      <c r="F597" s="342"/>
      <c r="G597" s="342"/>
      <c r="H597" s="342"/>
      <c r="I597" s="351"/>
    </row>
    <row r="598" spans="2:9" ht="51">
      <c r="B598" s="29" t="s">
        <v>171</v>
      </c>
      <c r="C598" s="22" t="s">
        <v>639</v>
      </c>
      <c r="D598" s="349"/>
      <c r="E598" s="349"/>
      <c r="F598" s="350"/>
      <c r="G598" s="350"/>
      <c r="H598" s="350"/>
      <c r="I598" s="352"/>
    </row>
    <row r="599" spans="2:9">
      <c r="B599" s="353" t="s">
        <v>18</v>
      </c>
      <c r="C599" s="354"/>
      <c r="D599" s="198"/>
      <c r="E599" s="198"/>
      <c r="F599" s="198"/>
      <c r="G599" s="198"/>
      <c r="H599" s="198"/>
      <c r="I599" s="199"/>
    </row>
    <row r="600" spans="2:9">
      <c r="B600" s="27" t="s">
        <v>172</v>
      </c>
      <c r="C600" s="28" t="s">
        <v>83</v>
      </c>
      <c r="D600" s="200"/>
      <c r="E600" s="200"/>
      <c r="F600" s="200"/>
      <c r="G600" s="200"/>
      <c r="H600" s="200"/>
      <c r="I600" s="201"/>
    </row>
    <row r="601" spans="2:9" ht="25.5">
      <c r="B601" s="25" t="s">
        <v>203</v>
      </c>
      <c r="C601" s="26" t="s">
        <v>202</v>
      </c>
      <c r="D601" s="116">
        <v>1545.2</v>
      </c>
      <c r="E601" s="116" t="s">
        <v>620</v>
      </c>
      <c r="F601" s="145">
        <v>0</v>
      </c>
      <c r="G601" s="145">
        <v>0</v>
      </c>
      <c r="H601" s="145">
        <v>0</v>
      </c>
      <c r="I601" s="145">
        <v>2032</v>
      </c>
    </row>
    <row r="602" spans="2:9" ht="25.5">
      <c r="B602" s="25" t="s">
        <v>203</v>
      </c>
      <c r="C602" s="26" t="s">
        <v>640</v>
      </c>
      <c r="D602" s="116">
        <v>551.1</v>
      </c>
      <c r="E602" s="116" t="s">
        <v>647</v>
      </c>
      <c r="F602" s="145">
        <v>2546.3000000000002</v>
      </c>
      <c r="G602" s="145">
        <v>2546.3000000000002</v>
      </c>
      <c r="H602" s="145">
        <v>2546.3000000000002</v>
      </c>
      <c r="I602" s="145">
        <v>2032</v>
      </c>
    </row>
    <row r="603" spans="2:9" ht="25.5">
      <c r="B603" s="25" t="s">
        <v>203</v>
      </c>
      <c r="C603" s="26" t="s">
        <v>641</v>
      </c>
      <c r="D603" s="118">
        <v>50.2</v>
      </c>
      <c r="E603" s="116" t="s">
        <v>404</v>
      </c>
      <c r="F603" s="145">
        <v>0</v>
      </c>
      <c r="G603" s="145">
        <v>0</v>
      </c>
      <c r="H603" s="145">
        <v>0</v>
      </c>
      <c r="I603" s="145">
        <v>2032</v>
      </c>
    </row>
    <row r="604" spans="2:9" ht="25.5">
      <c r="B604" s="25" t="s">
        <v>203</v>
      </c>
      <c r="C604" s="26" t="s">
        <v>642</v>
      </c>
      <c r="D604" s="116">
        <v>0</v>
      </c>
      <c r="E604" s="116" t="s">
        <v>648</v>
      </c>
      <c r="F604" s="208">
        <v>180.2</v>
      </c>
      <c r="G604" s="208">
        <v>180.2</v>
      </c>
      <c r="H604" s="208">
        <v>180.2</v>
      </c>
      <c r="I604" s="145">
        <v>2032</v>
      </c>
    </row>
    <row r="605" spans="2:9" ht="25.5">
      <c r="B605" s="25" t="s">
        <v>203</v>
      </c>
      <c r="C605" s="26" t="s">
        <v>643</v>
      </c>
      <c r="D605" s="116">
        <v>3.1819999999999999</v>
      </c>
      <c r="E605" s="116" t="s">
        <v>204</v>
      </c>
      <c r="F605" s="145">
        <v>0</v>
      </c>
      <c r="G605" s="145">
        <v>0</v>
      </c>
      <c r="H605" s="145">
        <v>0</v>
      </c>
      <c r="I605" s="145">
        <v>2032</v>
      </c>
    </row>
    <row r="606" spans="2:9" ht="25.5">
      <c r="B606" s="25" t="s">
        <v>203</v>
      </c>
      <c r="C606" s="26" t="s">
        <v>644</v>
      </c>
      <c r="D606" s="116">
        <v>0</v>
      </c>
      <c r="E606" s="116">
        <v>4.4000000000000004</v>
      </c>
      <c r="F606" s="145">
        <v>103.182</v>
      </c>
      <c r="G606" s="145">
        <v>103.182</v>
      </c>
      <c r="H606" s="145">
        <v>103.182</v>
      </c>
      <c r="I606" s="145">
        <v>2032</v>
      </c>
    </row>
    <row r="607" spans="2:9" ht="25.5">
      <c r="B607" s="25" t="s">
        <v>203</v>
      </c>
      <c r="C607" s="26" t="s">
        <v>645</v>
      </c>
      <c r="D607" s="116">
        <v>423.37</v>
      </c>
      <c r="E607" s="116" t="s">
        <v>649</v>
      </c>
      <c r="F607" s="145">
        <v>0</v>
      </c>
      <c r="G607" s="145">
        <v>0</v>
      </c>
      <c r="H607" s="145">
        <v>0</v>
      </c>
      <c r="I607" s="145">
        <v>2032</v>
      </c>
    </row>
    <row r="608" spans="2:9" ht="25.5">
      <c r="B608" s="25" t="s">
        <v>203</v>
      </c>
      <c r="C608" s="26" t="s">
        <v>646</v>
      </c>
      <c r="D608" s="116">
        <v>0</v>
      </c>
      <c r="E608" s="116" t="s">
        <v>650</v>
      </c>
      <c r="F608" s="145">
        <v>683.37</v>
      </c>
      <c r="G608" s="145">
        <v>683.37</v>
      </c>
      <c r="H608" s="145">
        <v>683.37</v>
      </c>
      <c r="I608" s="145">
        <v>2032</v>
      </c>
    </row>
    <row r="609" spans="2:9">
      <c r="B609" s="355" t="s">
        <v>19</v>
      </c>
      <c r="C609" s="355"/>
      <c r="D609" s="101">
        <f>+'Հ3 Մաս 1 և 2'!D385</f>
        <v>4118504.898</v>
      </c>
      <c r="E609" s="101">
        <f>+'Հ3 Մաս 1 և 2'!E385</f>
        <v>5400685.9000000004</v>
      </c>
      <c r="F609" s="101">
        <f>+'Հ3 Մաս 1 և 2'!F385</f>
        <v>8068193.6699999999</v>
      </c>
      <c r="G609" s="101">
        <f>+'Հ3 Մաս 1 և 2'!G385</f>
        <v>8058863.5999999996</v>
      </c>
      <c r="H609" s="101">
        <f>+'Հ3 Մաս 1 և 2'!H385</f>
        <v>8010286.2999999998</v>
      </c>
      <c r="I609" s="202"/>
    </row>
    <row r="611" spans="2:9">
      <c r="B611" s="21" t="s">
        <v>15</v>
      </c>
      <c r="C611" s="87" t="s">
        <v>651</v>
      </c>
      <c r="D611" s="306" t="s">
        <v>80</v>
      </c>
      <c r="E611" s="306" t="s">
        <v>81</v>
      </c>
      <c r="F611" s="342" t="s">
        <v>13</v>
      </c>
      <c r="G611" s="342" t="s">
        <v>16</v>
      </c>
      <c r="H611" s="342" t="s">
        <v>20</v>
      </c>
      <c r="I611" s="351" t="s">
        <v>170</v>
      </c>
    </row>
    <row r="612" spans="2:9" ht="25.5">
      <c r="B612" s="21" t="s">
        <v>7</v>
      </c>
      <c r="C612" s="18" t="s">
        <v>652</v>
      </c>
      <c r="D612" s="348"/>
      <c r="E612" s="348"/>
      <c r="F612" s="342"/>
      <c r="G612" s="342"/>
      <c r="H612" s="342"/>
      <c r="I612" s="351"/>
    </row>
    <row r="613" spans="2:9" ht="25.5">
      <c r="B613" s="21" t="s">
        <v>17</v>
      </c>
      <c r="C613" s="18" t="s">
        <v>653</v>
      </c>
      <c r="D613" s="348"/>
      <c r="E613" s="348"/>
      <c r="F613" s="342"/>
      <c r="G613" s="342"/>
      <c r="H613" s="342"/>
      <c r="I613" s="351"/>
    </row>
    <row r="614" spans="2:9" ht="17.25">
      <c r="B614" s="21" t="s">
        <v>1109</v>
      </c>
      <c r="C614" s="18" t="s">
        <v>375</v>
      </c>
      <c r="D614" s="348"/>
      <c r="E614" s="348"/>
      <c r="F614" s="342"/>
      <c r="G614" s="342"/>
      <c r="H614" s="342"/>
      <c r="I614" s="351"/>
    </row>
    <row r="615" spans="2:9" ht="38.25">
      <c r="B615" s="29" t="s">
        <v>171</v>
      </c>
      <c r="C615" s="22" t="s">
        <v>654</v>
      </c>
      <c r="D615" s="349"/>
      <c r="E615" s="349"/>
      <c r="F615" s="350"/>
      <c r="G615" s="350"/>
      <c r="H615" s="350"/>
      <c r="I615" s="352"/>
    </row>
    <row r="616" spans="2:9">
      <c r="B616" s="353" t="s">
        <v>18</v>
      </c>
      <c r="C616" s="354"/>
      <c r="D616" s="198"/>
      <c r="E616" s="198"/>
      <c r="F616" s="198"/>
      <c r="G616" s="198"/>
      <c r="H616" s="198"/>
      <c r="I616" s="199"/>
    </row>
    <row r="617" spans="2:9">
      <c r="B617" s="27" t="s">
        <v>172</v>
      </c>
      <c r="C617" s="28" t="s">
        <v>83</v>
      </c>
      <c r="D617" s="200"/>
      <c r="E617" s="200"/>
      <c r="F617" s="200"/>
      <c r="G617" s="200"/>
      <c r="H617" s="200"/>
      <c r="I617" s="201"/>
    </row>
    <row r="618" spans="2:9" ht="25.5">
      <c r="B618" s="25" t="s">
        <v>203</v>
      </c>
      <c r="C618" s="26" t="s">
        <v>202</v>
      </c>
      <c r="D618" s="24">
        <v>39</v>
      </c>
      <c r="E618" s="204">
        <v>50</v>
      </c>
      <c r="F618" s="204">
        <v>500</v>
      </c>
      <c r="G618" s="204">
        <v>500</v>
      </c>
      <c r="H618" s="204">
        <v>100</v>
      </c>
      <c r="I618" s="145">
        <v>2026</v>
      </c>
    </row>
    <row r="619" spans="2:9">
      <c r="B619" s="25" t="s">
        <v>203</v>
      </c>
      <c r="C619" s="26" t="s">
        <v>655</v>
      </c>
      <c r="D619" s="24">
        <v>43.9</v>
      </c>
      <c r="E619" s="204">
        <v>100</v>
      </c>
      <c r="F619" s="204">
        <v>100</v>
      </c>
      <c r="G619" s="204">
        <v>100</v>
      </c>
      <c r="H619" s="204"/>
      <c r="I619" s="145">
        <v>2026</v>
      </c>
    </row>
    <row r="620" spans="2:9">
      <c r="B620" s="355" t="s">
        <v>19</v>
      </c>
      <c r="C620" s="355"/>
      <c r="D620" s="23">
        <v>396862.52</v>
      </c>
      <c r="E620" s="23">
        <v>713682.3</v>
      </c>
      <c r="F620" s="23">
        <v>3842426.7</v>
      </c>
      <c r="G620" s="23">
        <v>3842426.7</v>
      </c>
      <c r="H620" s="23">
        <v>765069.2</v>
      </c>
      <c r="I620" s="202"/>
    </row>
    <row r="621" spans="2:9">
      <c r="B621" s="88"/>
      <c r="C621" s="88"/>
      <c r="D621" s="89"/>
      <c r="E621" s="89"/>
      <c r="F621" s="89"/>
      <c r="G621" s="89"/>
      <c r="H621" s="89"/>
      <c r="I621" s="209"/>
    </row>
    <row r="623" spans="2:9">
      <c r="B623" s="21" t="s">
        <v>14</v>
      </c>
      <c r="C623" s="18">
        <v>1190</v>
      </c>
      <c r="D623" s="342" t="s">
        <v>76</v>
      </c>
      <c r="E623" s="342"/>
      <c r="F623" s="342"/>
      <c r="G623" s="342"/>
      <c r="H623" s="342"/>
      <c r="I623" s="342"/>
    </row>
    <row r="624" spans="2:9">
      <c r="B624" s="21" t="s">
        <v>15</v>
      </c>
      <c r="C624" s="87" t="s">
        <v>405</v>
      </c>
      <c r="D624" s="306" t="s">
        <v>80</v>
      </c>
      <c r="E624" s="306" t="s">
        <v>81</v>
      </c>
      <c r="F624" s="342" t="s">
        <v>13</v>
      </c>
      <c r="G624" s="342" t="s">
        <v>16</v>
      </c>
      <c r="H624" s="342" t="s">
        <v>20</v>
      </c>
      <c r="I624" s="351" t="s">
        <v>170</v>
      </c>
    </row>
    <row r="625" spans="2:9" ht="51">
      <c r="B625" s="21" t="s">
        <v>7</v>
      </c>
      <c r="C625" s="18" t="s">
        <v>656</v>
      </c>
      <c r="D625" s="348"/>
      <c r="E625" s="348"/>
      <c r="F625" s="342"/>
      <c r="G625" s="342"/>
      <c r="H625" s="342"/>
      <c r="I625" s="351"/>
    </row>
    <row r="626" spans="2:9" ht="38.25">
      <c r="B626" s="21" t="s">
        <v>17</v>
      </c>
      <c r="C626" s="18" t="s">
        <v>407</v>
      </c>
      <c r="D626" s="348"/>
      <c r="E626" s="348"/>
      <c r="F626" s="342"/>
      <c r="G626" s="342"/>
      <c r="H626" s="342"/>
      <c r="I626" s="351"/>
    </row>
    <row r="627" spans="2:9" ht="17.25">
      <c r="B627" s="21" t="s">
        <v>1109</v>
      </c>
      <c r="C627" s="18" t="s">
        <v>408</v>
      </c>
      <c r="D627" s="348"/>
      <c r="E627" s="348"/>
      <c r="F627" s="342"/>
      <c r="G627" s="342"/>
      <c r="H627" s="342"/>
      <c r="I627" s="351"/>
    </row>
    <row r="628" spans="2:9">
      <c r="B628" s="29" t="s">
        <v>171</v>
      </c>
      <c r="C628" s="22" t="s">
        <v>657</v>
      </c>
      <c r="D628" s="349"/>
      <c r="E628" s="349"/>
      <c r="F628" s="350"/>
      <c r="G628" s="350"/>
      <c r="H628" s="350"/>
      <c r="I628" s="352"/>
    </row>
    <row r="629" spans="2:9">
      <c r="B629" s="353" t="s">
        <v>18</v>
      </c>
      <c r="C629" s="354"/>
      <c r="D629" s="198"/>
      <c r="E629" s="198"/>
      <c r="F629" s="198"/>
      <c r="G629" s="198"/>
      <c r="H629" s="198"/>
      <c r="I629" s="199"/>
    </row>
    <row r="630" spans="2:9">
      <c r="B630" s="27" t="s">
        <v>172</v>
      </c>
      <c r="C630" s="28" t="s">
        <v>83</v>
      </c>
      <c r="D630" s="200"/>
      <c r="E630" s="200"/>
      <c r="F630" s="200"/>
      <c r="G630" s="200"/>
      <c r="H630" s="200"/>
      <c r="I630" s="201"/>
    </row>
    <row r="631" spans="2:9">
      <c r="B631" s="355" t="s">
        <v>19</v>
      </c>
      <c r="C631" s="355"/>
      <c r="D631" s="87">
        <v>131363.6</v>
      </c>
      <c r="E631" s="87">
        <v>147460.1</v>
      </c>
      <c r="F631" s="87">
        <v>153749.67600000001</v>
      </c>
      <c r="G631" s="87">
        <v>153642.5</v>
      </c>
      <c r="H631" s="87">
        <v>154795.5</v>
      </c>
      <c r="I631" s="145" t="s">
        <v>1066</v>
      </c>
    </row>
    <row r="633" spans="2:9">
      <c r="B633" s="21" t="s">
        <v>15</v>
      </c>
      <c r="C633" s="87" t="s">
        <v>412</v>
      </c>
      <c r="D633" s="306" t="s">
        <v>80</v>
      </c>
      <c r="E633" s="306" t="s">
        <v>81</v>
      </c>
      <c r="F633" s="342" t="s">
        <v>13</v>
      </c>
      <c r="G633" s="342" t="s">
        <v>16</v>
      </c>
      <c r="H633" s="342" t="s">
        <v>20</v>
      </c>
      <c r="I633" s="351" t="s">
        <v>170</v>
      </c>
    </row>
    <row r="634" spans="2:9">
      <c r="B634" s="21" t="s">
        <v>7</v>
      </c>
      <c r="C634" s="18" t="s">
        <v>658</v>
      </c>
      <c r="D634" s="348"/>
      <c r="E634" s="348"/>
      <c r="F634" s="342"/>
      <c r="G634" s="342"/>
      <c r="H634" s="342"/>
      <c r="I634" s="351"/>
    </row>
    <row r="635" spans="2:9" ht="25.5">
      <c r="B635" s="21" t="s">
        <v>17</v>
      </c>
      <c r="C635" s="18" t="s">
        <v>659</v>
      </c>
      <c r="D635" s="348"/>
      <c r="E635" s="348"/>
      <c r="F635" s="342"/>
      <c r="G635" s="342"/>
      <c r="H635" s="342"/>
      <c r="I635" s="351"/>
    </row>
    <row r="636" spans="2:9" ht="17.25">
      <c r="B636" s="21" t="s">
        <v>1109</v>
      </c>
      <c r="C636" s="18" t="s">
        <v>408</v>
      </c>
      <c r="D636" s="348"/>
      <c r="E636" s="348"/>
      <c r="F636" s="342"/>
      <c r="G636" s="342"/>
      <c r="H636" s="342"/>
      <c r="I636" s="351"/>
    </row>
    <row r="637" spans="2:9">
      <c r="B637" s="29" t="s">
        <v>171</v>
      </c>
      <c r="C637" s="22" t="s">
        <v>660</v>
      </c>
      <c r="D637" s="349"/>
      <c r="E637" s="349"/>
      <c r="F637" s="350"/>
      <c r="G637" s="350"/>
      <c r="H637" s="350"/>
      <c r="I637" s="352"/>
    </row>
    <row r="638" spans="2:9">
      <c r="B638" s="353" t="s">
        <v>18</v>
      </c>
      <c r="C638" s="354"/>
      <c r="D638" s="198"/>
      <c r="E638" s="198"/>
      <c r="F638" s="198"/>
      <c r="G638" s="198"/>
      <c r="H638" s="198"/>
      <c r="I638" s="199"/>
    </row>
    <row r="639" spans="2:9">
      <c r="B639" s="27" t="s">
        <v>172</v>
      </c>
      <c r="C639" s="28" t="s">
        <v>83</v>
      </c>
      <c r="D639" s="200"/>
      <c r="E639" s="200"/>
      <c r="F639" s="200"/>
      <c r="G639" s="200"/>
      <c r="H639" s="200"/>
      <c r="I639" s="201"/>
    </row>
    <row r="640" spans="2:9">
      <c r="B640" s="25" t="s">
        <v>203</v>
      </c>
      <c r="C640" s="26" t="s">
        <v>1032</v>
      </c>
      <c r="D640" s="116">
        <v>4</v>
      </c>
      <c r="E640" s="108">
        <v>4</v>
      </c>
      <c r="F640" s="145">
        <v>5</v>
      </c>
      <c r="G640" s="145">
        <v>6</v>
      </c>
      <c r="H640" s="145">
        <v>6</v>
      </c>
      <c r="I640" s="145" t="s">
        <v>754</v>
      </c>
    </row>
    <row r="641" spans="2:9">
      <c r="B641" s="25" t="s">
        <v>203</v>
      </c>
      <c r="C641" s="26" t="s">
        <v>1033</v>
      </c>
      <c r="D641" s="116">
        <v>4</v>
      </c>
      <c r="E641" s="108">
        <v>8</v>
      </c>
      <c r="F641" s="145" t="s">
        <v>1153</v>
      </c>
      <c r="G641" s="210" t="s">
        <v>1153</v>
      </c>
      <c r="H641" s="145" t="s">
        <v>1153</v>
      </c>
      <c r="I641" s="145" t="s">
        <v>754</v>
      </c>
    </row>
    <row r="642" spans="2:9" ht="25.5">
      <c r="B642" s="25" t="s">
        <v>203</v>
      </c>
      <c r="C642" s="26" t="s">
        <v>1034</v>
      </c>
      <c r="D642" s="116">
        <v>7</v>
      </c>
      <c r="E642" s="108">
        <v>9</v>
      </c>
      <c r="F642" s="145">
        <v>10</v>
      </c>
      <c r="G642" s="145">
        <v>10</v>
      </c>
      <c r="H642" s="145">
        <v>10</v>
      </c>
      <c r="I642" s="145" t="s">
        <v>754</v>
      </c>
    </row>
    <row r="643" spans="2:9">
      <c r="B643" s="25" t="s">
        <v>203</v>
      </c>
      <c r="C643" s="26" t="s">
        <v>1035</v>
      </c>
      <c r="D643" s="116">
        <v>10000</v>
      </c>
      <c r="E643" s="108" t="s">
        <v>1036</v>
      </c>
      <c r="F643" s="108" t="s">
        <v>1036</v>
      </c>
      <c r="G643" s="145">
        <v>25000</v>
      </c>
      <c r="H643" s="145">
        <v>25000</v>
      </c>
      <c r="I643" s="145" t="s">
        <v>754</v>
      </c>
    </row>
    <row r="644" spans="2:9" ht="25.5">
      <c r="B644" s="25" t="s">
        <v>203</v>
      </c>
      <c r="C644" s="26" t="s">
        <v>1037</v>
      </c>
      <c r="D644" s="116">
        <v>0</v>
      </c>
      <c r="E644" s="108">
        <v>3</v>
      </c>
      <c r="F644" s="145">
        <v>4</v>
      </c>
      <c r="G644" s="145">
        <v>5</v>
      </c>
      <c r="H644" s="145">
        <v>6</v>
      </c>
      <c r="I644" s="145" t="s">
        <v>754</v>
      </c>
    </row>
    <row r="645" spans="2:9">
      <c r="B645" s="25" t="s">
        <v>203</v>
      </c>
      <c r="C645" s="26" t="s">
        <v>1038</v>
      </c>
      <c r="D645" s="116">
        <v>0</v>
      </c>
      <c r="E645" s="108">
        <v>1</v>
      </c>
      <c r="F645" s="145">
        <v>1</v>
      </c>
      <c r="G645" s="145">
        <v>1</v>
      </c>
      <c r="H645" s="145">
        <v>1</v>
      </c>
      <c r="I645" s="145" t="s">
        <v>754</v>
      </c>
    </row>
    <row r="646" spans="2:9">
      <c r="B646" s="25" t="s">
        <v>203</v>
      </c>
      <c r="C646" s="26" t="s">
        <v>1039</v>
      </c>
      <c r="D646" s="116">
        <v>0</v>
      </c>
      <c r="E646" s="108">
        <v>7</v>
      </c>
      <c r="F646" s="145">
        <v>12</v>
      </c>
      <c r="G646" s="145">
        <v>12</v>
      </c>
      <c r="H646" s="145">
        <v>14</v>
      </c>
      <c r="I646" s="145" t="s">
        <v>754</v>
      </c>
    </row>
    <row r="647" spans="2:9" ht="25.5">
      <c r="B647" s="25" t="s">
        <v>203</v>
      </c>
      <c r="C647" s="26" t="s">
        <v>1040</v>
      </c>
      <c r="D647" s="116">
        <v>3</v>
      </c>
      <c r="E647" s="108">
        <v>8</v>
      </c>
      <c r="F647" s="145">
        <v>10</v>
      </c>
      <c r="G647" s="145">
        <v>10</v>
      </c>
      <c r="H647" s="145">
        <v>10</v>
      </c>
      <c r="I647" s="145" t="s">
        <v>754</v>
      </c>
    </row>
    <row r="648" spans="2:9" ht="25.5">
      <c r="B648" s="25" t="s">
        <v>203</v>
      </c>
      <c r="C648" s="170" t="s">
        <v>1041</v>
      </c>
      <c r="D648" s="116">
        <v>3</v>
      </c>
      <c r="E648" s="108">
        <v>3</v>
      </c>
      <c r="F648" s="145">
        <v>8</v>
      </c>
      <c r="G648" s="145">
        <v>8</v>
      </c>
      <c r="H648" s="145">
        <v>8</v>
      </c>
      <c r="I648" s="145" t="s">
        <v>754</v>
      </c>
    </row>
    <row r="649" spans="2:9" ht="25.5">
      <c r="B649" s="25" t="s">
        <v>203</v>
      </c>
      <c r="C649" s="26" t="s">
        <v>1042</v>
      </c>
      <c r="D649" s="116">
        <v>0</v>
      </c>
      <c r="E649" s="108">
        <v>3</v>
      </c>
      <c r="F649" s="145">
        <v>5</v>
      </c>
      <c r="G649" s="145">
        <v>5</v>
      </c>
      <c r="H649" s="145">
        <v>5</v>
      </c>
      <c r="I649" s="145" t="s">
        <v>754</v>
      </c>
    </row>
    <row r="650" spans="2:9" ht="25.5">
      <c r="B650" s="25" t="s">
        <v>203</v>
      </c>
      <c r="C650" s="26" t="s">
        <v>1043</v>
      </c>
      <c r="D650" s="116">
        <v>3</v>
      </c>
      <c r="E650" s="108">
        <v>6</v>
      </c>
      <c r="F650" s="145">
        <v>8</v>
      </c>
      <c r="G650" s="145">
        <v>10</v>
      </c>
      <c r="H650" s="145">
        <v>10</v>
      </c>
      <c r="I650" s="145" t="s">
        <v>754</v>
      </c>
    </row>
    <row r="651" spans="2:9">
      <c r="B651" s="25" t="s">
        <v>203</v>
      </c>
      <c r="C651" s="26" t="s">
        <v>1044</v>
      </c>
      <c r="D651" s="116">
        <v>2</v>
      </c>
      <c r="E651" s="108">
        <v>2</v>
      </c>
      <c r="F651" s="145">
        <v>2</v>
      </c>
      <c r="G651" s="145">
        <v>3</v>
      </c>
      <c r="H651" s="145">
        <v>3</v>
      </c>
      <c r="I651" s="145" t="s">
        <v>754</v>
      </c>
    </row>
    <row r="652" spans="2:9" ht="38.25">
      <c r="B652" s="25" t="s">
        <v>203</v>
      </c>
      <c r="C652" s="26" t="s">
        <v>661</v>
      </c>
      <c r="D652" s="116">
        <v>12</v>
      </c>
      <c r="E652" s="108">
        <v>12</v>
      </c>
      <c r="F652" s="145">
        <v>12</v>
      </c>
      <c r="G652" s="145">
        <v>12</v>
      </c>
      <c r="H652" s="145">
        <v>12</v>
      </c>
      <c r="I652" s="145" t="s">
        <v>754</v>
      </c>
    </row>
    <row r="653" spans="2:9" ht="25.5">
      <c r="B653" s="25" t="s">
        <v>203</v>
      </c>
      <c r="C653" s="26" t="s">
        <v>1045</v>
      </c>
      <c r="D653" s="116">
        <v>0</v>
      </c>
      <c r="E653" s="108">
        <v>10</v>
      </c>
      <c r="F653" s="145">
        <v>20</v>
      </c>
      <c r="G653" s="145">
        <v>20</v>
      </c>
      <c r="H653" s="145">
        <v>20</v>
      </c>
      <c r="I653" s="145" t="s">
        <v>754</v>
      </c>
    </row>
    <row r="654" spans="2:9" ht="25.5">
      <c r="B654" s="25" t="s">
        <v>203</v>
      </c>
      <c r="C654" s="26" t="s">
        <v>1046</v>
      </c>
      <c r="D654" s="116">
        <v>0</v>
      </c>
      <c r="E654" s="108">
        <v>12</v>
      </c>
      <c r="F654" s="145">
        <v>12</v>
      </c>
      <c r="G654" s="145">
        <v>12</v>
      </c>
      <c r="H654" s="145">
        <v>12</v>
      </c>
      <c r="I654" s="145" t="s">
        <v>754</v>
      </c>
    </row>
    <row r="655" spans="2:9" ht="38.25">
      <c r="B655" s="25" t="s">
        <v>203</v>
      </c>
      <c r="C655" s="170" t="s">
        <v>1154</v>
      </c>
      <c r="D655" s="116">
        <v>0</v>
      </c>
      <c r="E655" s="108">
        <v>4</v>
      </c>
      <c r="F655" s="145">
        <v>5</v>
      </c>
      <c r="G655" s="145">
        <v>5</v>
      </c>
      <c r="H655" s="145">
        <v>5</v>
      </c>
      <c r="I655" s="145" t="s">
        <v>754</v>
      </c>
    </row>
    <row r="656" spans="2:9" ht="25.5">
      <c r="B656" s="170" t="s">
        <v>203</v>
      </c>
      <c r="C656" s="170" t="s">
        <v>1047</v>
      </c>
      <c r="D656" s="116">
        <v>0</v>
      </c>
      <c r="E656" s="116">
        <v>12</v>
      </c>
      <c r="F656" s="116">
        <v>12</v>
      </c>
      <c r="G656" s="116">
        <v>12</v>
      </c>
      <c r="H656" s="116">
        <v>12</v>
      </c>
      <c r="I656" s="145" t="s">
        <v>754</v>
      </c>
    </row>
    <row r="657" spans="2:9" ht="25.5">
      <c r="B657" s="170"/>
      <c r="C657" s="170" t="s">
        <v>1048</v>
      </c>
      <c r="D657" s="116">
        <v>0</v>
      </c>
      <c r="E657" s="116">
        <v>12</v>
      </c>
      <c r="F657" s="116">
        <v>12</v>
      </c>
      <c r="G657" s="116">
        <v>12</v>
      </c>
      <c r="H657" s="116">
        <v>12</v>
      </c>
      <c r="I657" s="145"/>
    </row>
    <row r="658" spans="2:9">
      <c r="B658" s="170"/>
      <c r="C658" s="170" t="s">
        <v>1155</v>
      </c>
      <c r="D658" s="116">
        <v>0</v>
      </c>
      <c r="E658" s="116">
        <v>12</v>
      </c>
      <c r="F658" s="116">
        <v>12</v>
      </c>
      <c r="G658" s="116">
        <v>12</v>
      </c>
      <c r="H658" s="116">
        <v>12</v>
      </c>
      <c r="I658" s="145"/>
    </row>
    <row r="659" spans="2:9" ht="25.5">
      <c r="B659" s="170" t="s">
        <v>203</v>
      </c>
      <c r="C659" s="170" t="s">
        <v>1156</v>
      </c>
      <c r="D659" s="116">
        <v>0</v>
      </c>
      <c r="E659" s="116">
        <v>12</v>
      </c>
      <c r="F659" s="116">
        <v>12</v>
      </c>
      <c r="G659" s="116">
        <v>12</v>
      </c>
      <c r="H659" s="116">
        <v>12</v>
      </c>
      <c r="I659" s="145" t="s">
        <v>754</v>
      </c>
    </row>
    <row r="660" spans="2:9" customFormat="1" ht="36" customHeight="1">
      <c r="B660" s="170" t="s">
        <v>203</v>
      </c>
      <c r="C660" s="170" t="s">
        <v>1157</v>
      </c>
      <c r="D660" s="116">
        <v>0</v>
      </c>
      <c r="E660" s="116">
        <v>0</v>
      </c>
      <c r="F660" s="240">
        <v>4</v>
      </c>
      <c r="G660" s="240">
        <v>5</v>
      </c>
      <c r="H660" s="240">
        <v>6</v>
      </c>
      <c r="I660" s="145" t="s">
        <v>754</v>
      </c>
    </row>
    <row r="661" spans="2:9">
      <c r="B661" s="355" t="s">
        <v>19</v>
      </c>
      <c r="C661" s="355"/>
      <c r="D661" s="23">
        <v>169152.48</v>
      </c>
      <c r="E661" s="135">
        <v>1000000</v>
      </c>
      <c r="F661" s="135">
        <v>2000000</v>
      </c>
      <c r="G661" s="135">
        <v>2300000</v>
      </c>
      <c r="H661" s="135">
        <v>2500000</v>
      </c>
      <c r="I661" s="202"/>
    </row>
    <row r="663" spans="2:9">
      <c r="B663" s="21" t="s">
        <v>15</v>
      </c>
      <c r="C663" s="87" t="s">
        <v>480</v>
      </c>
      <c r="D663" s="306" t="s">
        <v>80</v>
      </c>
      <c r="E663" s="306" t="s">
        <v>81</v>
      </c>
      <c r="F663" s="342" t="s">
        <v>13</v>
      </c>
      <c r="G663" s="342" t="s">
        <v>16</v>
      </c>
      <c r="H663" s="342" t="s">
        <v>20</v>
      </c>
      <c r="I663" s="351" t="s">
        <v>170</v>
      </c>
    </row>
    <row r="664" spans="2:9" ht="38.25">
      <c r="B664" s="21" t="s">
        <v>7</v>
      </c>
      <c r="C664" s="18" t="s">
        <v>662</v>
      </c>
      <c r="D664" s="348"/>
      <c r="E664" s="348"/>
      <c r="F664" s="342"/>
      <c r="G664" s="342"/>
      <c r="H664" s="342"/>
      <c r="I664" s="351"/>
    </row>
    <row r="665" spans="2:9" ht="38.25">
      <c r="B665" s="21" t="s">
        <v>17</v>
      </c>
      <c r="C665" s="18" t="s">
        <v>663</v>
      </c>
      <c r="D665" s="348"/>
      <c r="E665" s="348"/>
      <c r="F665" s="342"/>
      <c r="G665" s="342"/>
      <c r="H665" s="342"/>
      <c r="I665" s="351"/>
    </row>
    <row r="666" spans="2:9" ht="17.25">
      <c r="B666" s="21" t="s">
        <v>1109</v>
      </c>
      <c r="C666" s="18" t="s">
        <v>408</v>
      </c>
      <c r="D666" s="348"/>
      <c r="E666" s="348"/>
      <c r="F666" s="342"/>
      <c r="G666" s="342"/>
      <c r="H666" s="342"/>
      <c r="I666" s="351"/>
    </row>
    <row r="667" spans="2:9">
      <c r="B667" s="29" t="s">
        <v>171</v>
      </c>
      <c r="C667" s="22" t="s">
        <v>477</v>
      </c>
      <c r="D667" s="349"/>
      <c r="E667" s="349"/>
      <c r="F667" s="350"/>
      <c r="G667" s="350"/>
      <c r="H667" s="350"/>
      <c r="I667" s="352"/>
    </row>
    <row r="668" spans="2:9">
      <c r="B668" s="353" t="s">
        <v>18</v>
      </c>
      <c r="C668" s="354"/>
      <c r="D668" s="198"/>
      <c r="E668" s="198"/>
      <c r="F668" s="198"/>
      <c r="G668" s="198"/>
      <c r="H668" s="198"/>
      <c r="I668" s="199"/>
    </row>
    <row r="669" spans="2:9">
      <c r="B669" s="27" t="s">
        <v>172</v>
      </c>
      <c r="C669" s="28" t="s">
        <v>83</v>
      </c>
      <c r="D669" s="200"/>
      <c r="E669" s="200"/>
      <c r="F669" s="200"/>
      <c r="G669" s="200"/>
      <c r="H669" s="200"/>
      <c r="I669" s="201"/>
    </row>
    <row r="670" spans="2:9">
      <c r="B670" s="25" t="s">
        <v>203</v>
      </c>
      <c r="C670" s="26" t="s">
        <v>664</v>
      </c>
      <c r="D670" s="24">
        <v>1</v>
      </c>
      <c r="E670" s="204">
        <v>1</v>
      </c>
      <c r="F670" s="204">
        <v>1</v>
      </c>
      <c r="G670" s="204"/>
      <c r="H670" s="204"/>
      <c r="I670" s="202">
        <v>2024</v>
      </c>
    </row>
    <row r="671" spans="2:9">
      <c r="B671" s="355" t="s">
        <v>19</v>
      </c>
      <c r="C671" s="355"/>
      <c r="D671" s="87">
        <v>45474.82</v>
      </c>
      <c r="E671" s="87">
        <v>73914.3</v>
      </c>
      <c r="F671" s="87">
        <v>87445.4</v>
      </c>
      <c r="G671" s="87">
        <v>0</v>
      </c>
      <c r="H671" s="87">
        <v>0</v>
      </c>
      <c r="I671" s="202"/>
    </row>
    <row r="674" spans="2:9">
      <c r="B674" s="21" t="s">
        <v>15</v>
      </c>
      <c r="C674" s="87" t="s">
        <v>503</v>
      </c>
      <c r="D674" s="306" t="s">
        <v>80</v>
      </c>
      <c r="E674" s="306" t="s">
        <v>81</v>
      </c>
      <c r="F674" s="342" t="s">
        <v>13</v>
      </c>
      <c r="G674" s="342" t="s">
        <v>16</v>
      </c>
      <c r="H674" s="342" t="s">
        <v>20</v>
      </c>
      <c r="I674" s="351" t="s">
        <v>170</v>
      </c>
    </row>
    <row r="675" spans="2:9" ht="51">
      <c r="B675" s="21" t="s">
        <v>7</v>
      </c>
      <c r="C675" s="18" t="s">
        <v>665</v>
      </c>
      <c r="D675" s="348"/>
      <c r="E675" s="348"/>
      <c r="F675" s="342"/>
      <c r="G675" s="342"/>
      <c r="H675" s="342"/>
      <c r="I675" s="351"/>
    </row>
    <row r="676" spans="2:9" ht="51">
      <c r="B676" s="21" t="s">
        <v>17</v>
      </c>
      <c r="C676" s="18" t="s">
        <v>666</v>
      </c>
      <c r="D676" s="348"/>
      <c r="E676" s="348"/>
      <c r="F676" s="342"/>
      <c r="G676" s="342"/>
      <c r="H676" s="342"/>
      <c r="I676" s="351"/>
    </row>
    <row r="677" spans="2:9" ht="17.25">
      <c r="B677" s="21" t="s">
        <v>1109</v>
      </c>
      <c r="C677" s="18" t="s">
        <v>375</v>
      </c>
      <c r="D677" s="348"/>
      <c r="E677" s="348"/>
      <c r="F677" s="342"/>
      <c r="G677" s="342"/>
      <c r="H677" s="342"/>
      <c r="I677" s="351"/>
    </row>
    <row r="678" spans="2:9">
      <c r="B678" s="29" t="s">
        <v>171</v>
      </c>
      <c r="C678" s="22" t="s">
        <v>477</v>
      </c>
      <c r="D678" s="349"/>
      <c r="E678" s="349"/>
      <c r="F678" s="350"/>
      <c r="G678" s="350"/>
      <c r="H678" s="350"/>
      <c r="I678" s="352"/>
    </row>
    <row r="679" spans="2:9">
      <c r="B679" s="353" t="s">
        <v>18</v>
      </c>
      <c r="C679" s="354"/>
      <c r="D679" s="198"/>
      <c r="E679" s="198"/>
      <c r="F679" s="198"/>
      <c r="G679" s="198"/>
      <c r="H679" s="198"/>
      <c r="I679" s="199"/>
    </row>
    <row r="680" spans="2:9">
      <c r="B680" s="27" t="s">
        <v>172</v>
      </c>
      <c r="C680" s="28" t="s">
        <v>83</v>
      </c>
      <c r="D680" s="200"/>
      <c r="E680" s="200"/>
      <c r="F680" s="200"/>
      <c r="G680" s="200"/>
      <c r="H680" s="200"/>
      <c r="I680" s="201"/>
    </row>
    <row r="681" spans="2:9" ht="25.5">
      <c r="B681" s="25" t="s">
        <v>203</v>
      </c>
      <c r="C681" s="26" t="s">
        <v>667</v>
      </c>
      <c r="D681" s="204">
        <v>3</v>
      </c>
      <c r="E681" s="204">
        <v>3</v>
      </c>
      <c r="F681" s="204">
        <v>3</v>
      </c>
      <c r="G681" s="204"/>
      <c r="H681" s="204"/>
      <c r="I681" s="145">
        <v>2024</v>
      </c>
    </row>
    <row r="682" spans="2:9" ht="25.5">
      <c r="B682" s="25" t="s">
        <v>203</v>
      </c>
      <c r="C682" s="26" t="s">
        <v>668</v>
      </c>
      <c r="D682" s="204">
        <v>12</v>
      </c>
      <c r="E682" s="204">
        <v>7</v>
      </c>
      <c r="F682" s="204">
        <v>12</v>
      </c>
      <c r="G682" s="204"/>
      <c r="H682" s="204"/>
      <c r="I682" s="145">
        <v>2024</v>
      </c>
    </row>
    <row r="683" spans="2:9" ht="25.5">
      <c r="B683" s="25" t="s">
        <v>203</v>
      </c>
      <c r="C683" s="26" t="s">
        <v>669</v>
      </c>
      <c r="D683" s="204">
        <v>6</v>
      </c>
      <c r="E683" s="204">
        <v>3</v>
      </c>
      <c r="F683" s="204">
        <v>4</v>
      </c>
      <c r="G683" s="204"/>
      <c r="H683" s="204"/>
      <c r="I683" s="145">
        <v>2024</v>
      </c>
    </row>
    <row r="684" spans="2:9" ht="25.5">
      <c r="B684" s="25" t="s">
        <v>203</v>
      </c>
      <c r="C684" s="26" t="s">
        <v>670</v>
      </c>
      <c r="D684" s="204">
        <v>600</v>
      </c>
      <c r="E684" s="204">
        <v>160</v>
      </c>
      <c r="F684" s="204">
        <v>360</v>
      </c>
      <c r="G684" s="204"/>
      <c r="H684" s="204"/>
      <c r="I684" s="145">
        <v>2024</v>
      </c>
    </row>
    <row r="685" spans="2:9">
      <c r="B685" s="25" t="s">
        <v>203</v>
      </c>
      <c r="C685" s="26" t="s">
        <v>671</v>
      </c>
      <c r="D685" s="204">
        <v>1</v>
      </c>
      <c r="E685" s="204">
        <v>1</v>
      </c>
      <c r="F685" s="204">
        <v>3</v>
      </c>
      <c r="G685" s="204"/>
      <c r="H685" s="204"/>
      <c r="I685" s="145">
        <v>2024</v>
      </c>
    </row>
    <row r="686" spans="2:9" ht="25.5">
      <c r="B686" s="25" t="s">
        <v>203</v>
      </c>
      <c r="C686" s="26" t="s">
        <v>672</v>
      </c>
      <c r="D686" s="204">
        <v>1100</v>
      </c>
      <c r="E686" s="204">
        <v>350</v>
      </c>
      <c r="F686" s="204">
        <v>450</v>
      </c>
      <c r="G686" s="204"/>
      <c r="H686" s="204"/>
      <c r="I686" s="145">
        <v>2024</v>
      </c>
    </row>
    <row r="687" spans="2:9">
      <c r="B687" s="355" t="s">
        <v>19</v>
      </c>
      <c r="C687" s="355"/>
      <c r="D687" s="87">
        <v>1977416.4</v>
      </c>
      <c r="E687" s="87">
        <v>6283748.2000000002</v>
      </c>
      <c r="F687" s="87">
        <v>6327841</v>
      </c>
      <c r="G687" s="87">
        <v>243959.1</v>
      </c>
      <c r="H687" s="87">
        <v>0</v>
      </c>
      <c r="I687" s="202"/>
    </row>
  </sheetData>
  <mergeCells count="427">
    <mergeCell ref="B32:C32"/>
    <mergeCell ref="B13:C13"/>
    <mergeCell ref="D7:I7"/>
    <mergeCell ref="D8:D12"/>
    <mergeCell ref="E8:E12"/>
    <mergeCell ref="F8:F12"/>
    <mergeCell ref="G8:G12"/>
    <mergeCell ref="H8:H12"/>
    <mergeCell ref="I8:I12"/>
    <mergeCell ref="B137:C137"/>
    <mergeCell ref="B140:C140"/>
    <mergeCell ref="D131:I131"/>
    <mergeCell ref="D132:D136"/>
    <mergeCell ref="E132:E136"/>
    <mergeCell ref="F132:F136"/>
    <mergeCell ref="G132:G136"/>
    <mergeCell ref="H132:H136"/>
    <mergeCell ref="I132:I136"/>
    <mergeCell ref="B321:C321"/>
    <mergeCell ref="B332:C332"/>
    <mergeCell ref="D334:D338"/>
    <mergeCell ref="E334:E338"/>
    <mergeCell ref="F334:F338"/>
    <mergeCell ref="G334:G338"/>
    <mergeCell ref="H334:H338"/>
    <mergeCell ref="I334:I338"/>
    <mergeCell ref="D315:I315"/>
    <mergeCell ref="D316:D320"/>
    <mergeCell ref="E316:E320"/>
    <mergeCell ref="F316:F320"/>
    <mergeCell ref="G316:G320"/>
    <mergeCell ref="H316:H320"/>
    <mergeCell ref="I316:I320"/>
    <mergeCell ref="D399:D403"/>
    <mergeCell ref="E399:E403"/>
    <mergeCell ref="F399:F403"/>
    <mergeCell ref="G399:G403"/>
    <mergeCell ref="H399:H403"/>
    <mergeCell ref="I399:I403"/>
    <mergeCell ref="B349:C349"/>
    <mergeCell ref="B356:C356"/>
    <mergeCell ref="B339:C339"/>
    <mergeCell ref="B342:C342"/>
    <mergeCell ref="D344:D348"/>
    <mergeCell ref="E344:E348"/>
    <mergeCell ref="F344:F348"/>
    <mergeCell ref="G344:G348"/>
    <mergeCell ref="H344:H348"/>
    <mergeCell ref="I344:I348"/>
    <mergeCell ref="B365:C365"/>
    <mergeCell ref="B397:C397"/>
    <mergeCell ref="D359:I359"/>
    <mergeCell ref="D360:D364"/>
    <mergeCell ref="E360:E364"/>
    <mergeCell ref="F360:F364"/>
    <mergeCell ref="G360:G364"/>
    <mergeCell ref="H360:H364"/>
    <mergeCell ref="I360:I364"/>
    <mergeCell ref="I34:I38"/>
    <mergeCell ref="B39:C39"/>
    <mergeCell ref="B44:C44"/>
    <mergeCell ref="D46:D50"/>
    <mergeCell ref="E46:E50"/>
    <mergeCell ref="F46:F50"/>
    <mergeCell ref="G46:G50"/>
    <mergeCell ref="H46:H50"/>
    <mergeCell ref="I46:I50"/>
    <mergeCell ref="D34:D38"/>
    <mergeCell ref="E34:E38"/>
    <mergeCell ref="F34:F38"/>
    <mergeCell ref="G34:G38"/>
    <mergeCell ref="H34:H38"/>
    <mergeCell ref="G56:G60"/>
    <mergeCell ref="H56:H60"/>
    <mergeCell ref="I56:I60"/>
    <mergeCell ref="B61:C61"/>
    <mergeCell ref="B66:C66"/>
    <mergeCell ref="B51:C51"/>
    <mergeCell ref="B54:C54"/>
    <mergeCell ref="D56:D60"/>
    <mergeCell ref="E56:E60"/>
    <mergeCell ref="F56:F60"/>
    <mergeCell ref="I68:I72"/>
    <mergeCell ref="B73:C73"/>
    <mergeCell ref="B77:C77"/>
    <mergeCell ref="D79:D83"/>
    <mergeCell ref="E79:E83"/>
    <mergeCell ref="F79:F83"/>
    <mergeCell ref="G79:G83"/>
    <mergeCell ref="H79:H83"/>
    <mergeCell ref="I79:I83"/>
    <mergeCell ref="D68:D72"/>
    <mergeCell ref="E68:E72"/>
    <mergeCell ref="F68:F72"/>
    <mergeCell ref="G68:G72"/>
    <mergeCell ref="H68:H72"/>
    <mergeCell ref="G89:G93"/>
    <mergeCell ref="H89:H93"/>
    <mergeCell ref="I89:I93"/>
    <mergeCell ref="B94:C94"/>
    <mergeCell ref="B97:C97"/>
    <mergeCell ref="B84:C84"/>
    <mergeCell ref="B87:C87"/>
    <mergeCell ref="D89:D93"/>
    <mergeCell ref="E89:E93"/>
    <mergeCell ref="F89:F93"/>
    <mergeCell ref="I99:I103"/>
    <mergeCell ref="B104:C104"/>
    <mergeCell ref="B107:C107"/>
    <mergeCell ref="D109:D113"/>
    <mergeCell ref="E109:E113"/>
    <mergeCell ref="F109:F113"/>
    <mergeCell ref="G109:G113"/>
    <mergeCell ref="H109:H113"/>
    <mergeCell ref="I109:I113"/>
    <mergeCell ref="D99:D103"/>
    <mergeCell ref="E99:E103"/>
    <mergeCell ref="F99:F103"/>
    <mergeCell ref="G99:G103"/>
    <mergeCell ref="H99:H103"/>
    <mergeCell ref="G120:G124"/>
    <mergeCell ref="H120:H124"/>
    <mergeCell ref="I120:I124"/>
    <mergeCell ref="B125:C125"/>
    <mergeCell ref="B128:C128"/>
    <mergeCell ref="B114:C114"/>
    <mergeCell ref="B118:C118"/>
    <mergeCell ref="D120:D124"/>
    <mergeCell ref="E120:E124"/>
    <mergeCell ref="F120:F124"/>
    <mergeCell ref="I142:I146"/>
    <mergeCell ref="B147:C147"/>
    <mergeCell ref="B155:C155"/>
    <mergeCell ref="D157:D161"/>
    <mergeCell ref="E157:E161"/>
    <mergeCell ref="F157:F161"/>
    <mergeCell ref="G157:G161"/>
    <mergeCell ref="H157:H161"/>
    <mergeCell ref="I157:I161"/>
    <mergeCell ref="D142:D146"/>
    <mergeCell ref="E142:E146"/>
    <mergeCell ref="F142:F146"/>
    <mergeCell ref="G142:G146"/>
    <mergeCell ref="H142:H146"/>
    <mergeCell ref="G225:G229"/>
    <mergeCell ref="H225:H229"/>
    <mergeCell ref="I225:I229"/>
    <mergeCell ref="G167:G171"/>
    <mergeCell ref="H167:H171"/>
    <mergeCell ref="I167:I171"/>
    <mergeCell ref="B172:C172"/>
    <mergeCell ref="B188:C188"/>
    <mergeCell ref="B162:C162"/>
    <mergeCell ref="B165:C165"/>
    <mergeCell ref="D167:D171"/>
    <mergeCell ref="E167:E171"/>
    <mergeCell ref="F167:F171"/>
    <mergeCell ref="D210:I210"/>
    <mergeCell ref="D211:D215"/>
    <mergeCell ref="E211:E215"/>
    <mergeCell ref="F211:F215"/>
    <mergeCell ref="G211:G215"/>
    <mergeCell ref="H211:H215"/>
    <mergeCell ref="I211:I215"/>
    <mergeCell ref="I190:I194"/>
    <mergeCell ref="B195:C195"/>
    <mergeCell ref="B197:C197"/>
    <mergeCell ref="D199:D203"/>
    <mergeCell ref="E199:E203"/>
    <mergeCell ref="F199:F203"/>
    <mergeCell ref="G199:G203"/>
    <mergeCell ref="H199:H203"/>
    <mergeCell ref="I199:I203"/>
    <mergeCell ref="D190:D194"/>
    <mergeCell ref="E190:E194"/>
    <mergeCell ref="F190:F194"/>
    <mergeCell ref="G190:G194"/>
    <mergeCell ref="H190:H194"/>
    <mergeCell ref="B204:C204"/>
    <mergeCell ref="B207:C207"/>
    <mergeCell ref="D225:D229"/>
    <mergeCell ref="E225:E229"/>
    <mergeCell ref="F225:F229"/>
    <mergeCell ref="B216:C216"/>
    <mergeCell ref="B223:C223"/>
    <mergeCell ref="B230:C230"/>
    <mergeCell ref="B233:C233"/>
    <mergeCell ref="F235:F239"/>
    <mergeCell ref="G235:G239"/>
    <mergeCell ref="H235:H239"/>
    <mergeCell ref="I235:I239"/>
    <mergeCell ref="B240:C240"/>
    <mergeCell ref="D235:D239"/>
    <mergeCell ref="E235:E239"/>
    <mergeCell ref="B246:C246"/>
    <mergeCell ref="D248:I248"/>
    <mergeCell ref="D249:D253"/>
    <mergeCell ref="E249:E253"/>
    <mergeCell ref="F249:F253"/>
    <mergeCell ref="G249:G253"/>
    <mergeCell ref="H249:H253"/>
    <mergeCell ref="I249:I253"/>
    <mergeCell ref="D259:D263"/>
    <mergeCell ref="E259:E263"/>
    <mergeCell ref="B254:C254"/>
    <mergeCell ref="B264:C264"/>
    <mergeCell ref="B268:C268"/>
    <mergeCell ref="I281:I285"/>
    <mergeCell ref="B286:C286"/>
    <mergeCell ref="B279:C279"/>
    <mergeCell ref="B257:C257"/>
    <mergeCell ref="D271:I271"/>
    <mergeCell ref="F259:F263"/>
    <mergeCell ref="G259:G263"/>
    <mergeCell ref="H259:H263"/>
    <mergeCell ref="I259:I263"/>
    <mergeCell ref="I256:I257"/>
    <mergeCell ref="D272:D276"/>
    <mergeCell ref="E272:E276"/>
    <mergeCell ref="F272:F276"/>
    <mergeCell ref="G272:G276"/>
    <mergeCell ref="H272:H276"/>
    <mergeCell ref="I272:I276"/>
    <mergeCell ref="B277:C277"/>
    <mergeCell ref="B289:C289"/>
    <mergeCell ref="D291:D295"/>
    <mergeCell ref="E291:E295"/>
    <mergeCell ref="F291:F295"/>
    <mergeCell ref="G291:G295"/>
    <mergeCell ref="H291:H295"/>
    <mergeCell ref="I291:I295"/>
    <mergeCell ref="D281:D285"/>
    <mergeCell ref="E281:E285"/>
    <mergeCell ref="F281:F285"/>
    <mergeCell ref="G281:G285"/>
    <mergeCell ref="H281:H285"/>
    <mergeCell ref="G303:G307"/>
    <mergeCell ref="H303:H307"/>
    <mergeCell ref="I303:I307"/>
    <mergeCell ref="B308:C308"/>
    <mergeCell ref="B312:C312"/>
    <mergeCell ref="B296:C296"/>
    <mergeCell ref="B301:C301"/>
    <mergeCell ref="D303:D307"/>
    <mergeCell ref="E303:E307"/>
    <mergeCell ref="F303:F307"/>
    <mergeCell ref="B404:C404"/>
    <mergeCell ref="B415:C415"/>
    <mergeCell ref="B428:C428"/>
    <mergeCell ref="D418:D422"/>
    <mergeCell ref="E418:E422"/>
    <mergeCell ref="F418:F422"/>
    <mergeCell ref="D417:I417"/>
    <mergeCell ref="G418:G422"/>
    <mergeCell ref="H418:H422"/>
    <mergeCell ref="I418:I422"/>
    <mergeCell ref="B423:C423"/>
    <mergeCell ref="B461:C461"/>
    <mergeCell ref="B464:C464"/>
    <mergeCell ref="B451:C451"/>
    <mergeCell ref="B454:C454"/>
    <mergeCell ref="D456:D460"/>
    <mergeCell ref="E456:E460"/>
    <mergeCell ref="F456:F460"/>
    <mergeCell ref="I430:I434"/>
    <mergeCell ref="B435:C435"/>
    <mergeCell ref="B444:C444"/>
    <mergeCell ref="D446:D450"/>
    <mergeCell ref="E446:E450"/>
    <mergeCell ref="F446:F450"/>
    <mergeCell ref="G446:G450"/>
    <mergeCell ref="H446:H450"/>
    <mergeCell ref="I446:I450"/>
    <mergeCell ref="D430:D434"/>
    <mergeCell ref="E430:E434"/>
    <mergeCell ref="F430:F434"/>
    <mergeCell ref="G430:G434"/>
    <mergeCell ref="H430:H434"/>
    <mergeCell ref="D466:D470"/>
    <mergeCell ref="E466:E470"/>
    <mergeCell ref="F466:F470"/>
    <mergeCell ref="G466:G470"/>
    <mergeCell ref="H466:H470"/>
    <mergeCell ref="I466:I470"/>
    <mergeCell ref="G456:G460"/>
    <mergeCell ref="H456:H460"/>
    <mergeCell ref="I456:I460"/>
    <mergeCell ref="B471:C471"/>
    <mergeCell ref="B474:C474"/>
    <mergeCell ref="G488:G492"/>
    <mergeCell ref="H488:H492"/>
    <mergeCell ref="I488:I492"/>
    <mergeCell ref="B493:C493"/>
    <mergeCell ref="B497:C497"/>
    <mergeCell ref="B483:C483"/>
    <mergeCell ref="B486:C486"/>
    <mergeCell ref="D488:D492"/>
    <mergeCell ref="E488:E492"/>
    <mergeCell ref="F488:F492"/>
    <mergeCell ref="D477:I477"/>
    <mergeCell ref="D478:D482"/>
    <mergeCell ref="E478:E482"/>
    <mergeCell ref="F478:F482"/>
    <mergeCell ref="G478:G482"/>
    <mergeCell ref="H478:H482"/>
    <mergeCell ref="I478:I482"/>
    <mergeCell ref="I499:I503"/>
    <mergeCell ref="B504:C504"/>
    <mergeCell ref="B508:C508"/>
    <mergeCell ref="D510:D514"/>
    <mergeCell ref="E510:E514"/>
    <mergeCell ref="F510:F514"/>
    <mergeCell ref="G510:G514"/>
    <mergeCell ref="H510:H514"/>
    <mergeCell ref="I510:I514"/>
    <mergeCell ref="D499:D503"/>
    <mergeCell ref="E499:E503"/>
    <mergeCell ref="F499:F503"/>
    <mergeCell ref="G499:G503"/>
    <mergeCell ref="H499:H503"/>
    <mergeCell ref="G520:G524"/>
    <mergeCell ref="H520:H524"/>
    <mergeCell ref="I520:I524"/>
    <mergeCell ref="B525:C525"/>
    <mergeCell ref="B528:C528"/>
    <mergeCell ref="B515:C515"/>
    <mergeCell ref="B518:C518"/>
    <mergeCell ref="D520:D524"/>
    <mergeCell ref="E520:E524"/>
    <mergeCell ref="F520:F524"/>
    <mergeCell ref="I530:I534"/>
    <mergeCell ref="B535:C535"/>
    <mergeCell ref="B539:C539"/>
    <mergeCell ref="D541:D545"/>
    <mergeCell ref="E541:E545"/>
    <mergeCell ref="F541:F545"/>
    <mergeCell ref="G541:G545"/>
    <mergeCell ref="H541:H545"/>
    <mergeCell ref="I541:I545"/>
    <mergeCell ref="D530:D534"/>
    <mergeCell ref="E530:E534"/>
    <mergeCell ref="F530:F534"/>
    <mergeCell ref="G530:G534"/>
    <mergeCell ref="H530:H534"/>
    <mergeCell ref="G552:G556"/>
    <mergeCell ref="H552:H556"/>
    <mergeCell ref="I552:I556"/>
    <mergeCell ref="B557:C557"/>
    <mergeCell ref="B560:C560"/>
    <mergeCell ref="B546:C546"/>
    <mergeCell ref="B550:C550"/>
    <mergeCell ref="D552:D556"/>
    <mergeCell ref="E552:E556"/>
    <mergeCell ref="F552:F556"/>
    <mergeCell ref="I573:I577"/>
    <mergeCell ref="B578:C578"/>
    <mergeCell ref="B582:C582"/>
    <mergeCell ref="D584:D588"/>
    <mergeCell ref="E584:E588"/>
    <mergeCell ref="F584:F588"/>
    <mergeCell ref="G584:G588"/>
    <mergeCell ref="H584:H588"/>
    <mergeCell ref="I584:I588"/>
    <mergeCell ref="D573:D577"/>
    <mergeCell ref="E573:E577"/>
    <mergeCell ref="F573:F577"/>
    <mergeCell ref="G573:G577"/>
    <mergeCell ref="H573:H577"/>
    <mergeCell ref="G594:G598"/>
    <mergeCell ref="H594:H598"/>
    <mergeCell ref="I594:I598"/>
    <mergeCell ref="B599:C599"/>
    <mergeCell ref="B609:C609"/>
    <mergeCell ref="B589:C589"/>
    <mergeCell ref="B592:C592"/>
    <mergeCell ref="D594:D598"/>
    <mergeCell ref="E594:E598"/>
    <mergeCell ref="F594:F598"/>
    <mergeCell ref="F624:F628"/>
    <mergeCell ref="G624:G628"/>
    <mergeCell ref="H624:H628"/>
    <mergeCell ref="I624:I628"/>
    <mergeCell ref="I611:I615"/>
    <mergeCell ref="B616:C616"/>
    <mergeCell ref="B620:C620"/>
    <mergeCell ref="D611:D615"/>
    <mergeCell ref="E611:E615"/>
    <mergeCell ref="F611:F615"/>
    <mergeCell ref="G611:G615"/>
    <mergeCell ref="H611:H615"/>
    <mergeCell ref="B679:C679"/>
    <mergeCell ref="B687:C687"/>
    <mergeCell ref="D674:D678"/>
    <mergeCell ref="E674:E678"/>
    <mergeCell ref="F674:F678"/>
    <mergeCell ref="I663:I667"/>
    <mergeCell ref="B668:C668"/>
    <mergeCell ref="B671:C671"/>
    <mergeCell ref="D663:D667"/>
    <mergeCell ref="E663:E667"/>
    <mergeCell ref="F663:F667"/>
    <mergeCell ref="G663:G667"/>
    <mergeCell ref="H663:H667"/>
    <mergeCell ref="D562:D566"/>
    <mergeCell ref="E562:E566"/>
    <mergeCell ref="F562:F566"/>
    <mergeCell ref="G562:G566"/>
    <mergeCell ref="H562:H566"/>
    <mergeCell ref="I562:I566"/>
    <mergeCell ref="B567:C567"/>
    <mergeCell ref="B571:C571"/>
    <mergeCell ref="G674:G678"/>
    <mergeCell ref="H674:H678"/>
    <mergeCell ref="I674:I678"/>
    <mergeCell ref="G633:G637"/>
    <mergeCell ref="H633:H637"/>
    <mergeCell ref="I633:I637"/>
    <mergeCell ref="B638:C638"/>
    <mergeCell ref="B661:C661"/>
    <mergeCell ref="B629:C629"/>
    <mergeCell ref="B631:C631"/>
    <mergeCell ref="D633:D637"/>
    <mergeCell ref="E633:E637"/>
    <mergeCell ref="F633:F637"/>
    <mergeCell ref="D623:I623"/>
    <mergeCell ref="D624:D628"/>
    <mergeCell ref="E624:E628"/>
  </mergeCells>
  <phoneticPr fontId="23" type="noConversion"/>
  <pageMargins left="0.2" right="0.2" top="0.25" bottom="0.25" header="0.3" footer="0.3"/>
  <pageSetup paperSize="9" scale="8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HJ62"/>
  <sheetViews>
    <sheetView zoomScale="110" zoomScaleNormal="110" workbookViewId="0">
      <pane xSplit="2" ySplit="4" topLeftCell="C48" activePane="bottomRight" state="frozen"/>
      <selection pane="topRight" activeCell="D1" sqref="D1"/>
      <selection pane="bottomLeft" activeCell="A5" sqref="A5"/>
      <selection pane="bottomRight" activeCell="J52" sqref="J52"/>
    </sheetView>
  </sheetViews>
  <sheetFormatPr defaultRowHeight="15"/>
  <cols>
    <col min="1" max="1" width="12" customWidth="1"/>
    <col min="2" max="2" width="14" customWidth="1"/>
    <col min="3" max="3" width="29" customWidth="1"/>
    <col min="6" max="6" width="7.42578125" customWidth="1"/>
    <col min="7" max="7" width="12.42578125" bestFit="1" customWidth="1"/>
    <col min="8" max="8" width="13" bestFit="1" customWidth="1"/>
    <col min="9" max="17" width="11.28515625" customWidth="1"/>
    <col min="18" max="18" width="9.28515625" customWidth="1"/>
    <col min="19" max="19" width="16.85546875" bestFit="1" customWidth="1"/>
    <col min="20" max="23" width="9.28515625" customWidth="1"/>
    <col min="24" max="25" width="10.5703125" customWidth="1"/>
    <col min="26" max="26" width="9.28515625" customWidth="1"/>
    <col min="27" max="34" width="11" customWidth="1"/>
    <col min="35" max="35" width="11.28515625" customWidth="1"/>
    <col min="36" max="36" width="11.140625" customWidth="1"/>
    <col min="37" max="37" width="11" customWidth="1"/>
    <col min="38" max="38" width="13.42578125" customWidth="1"/>
    <col min="39" max="39" width="11" customWidth="1"/>
    <col min="40" max="42" width="11.7109375" customWidth="1"/>
    <col min="43" max="43" width="8.5703125" customWidth="1"/>
    <col min="44" max="45" width="13" customWidth="1"/>
    <col min="46" max="46" width="10.5703125" bestFit="1" customWidth="1"/>
    <col min="47" max="47" width="7.28515625" customWidth="1"/>
    <col min="48" max="48" width="10.5703125" customWidth="1"/>
    <col min="49" max="49" width="5.28515625" customWidth="1"/>
    <col min="50" max="50" width="11.140625" bestFit="1" customWidth="1"/>
    <col min="51" max="59" width="11.28515625" customWidth="1"/>
    <col min="60" max="60" width="9.28515625" customWidth="1"/>
    <col min="61" max="61" width="16.85546875" bestFit="1" customWidth="1"/>
    <col min="62" max="65" width="9.28515625" customWidth="1"/>
    <col min="66" max="67" width="10.5703125" customWidth="1"/>
    <col min="68" max="68" width="9.28515625" customWidth="1"/>
    <col min="69" max="76" width="11" customWidth="1"/>
    <col min="77" max="77" width="13.28515625" customWidth="1"/>
    <col min="78" max="79" width="11.140625" customWidth="1"/>
    <col min="80" max="80" width="13.42578125" customWidth="1"/>
    <col min="81" max="81" width="11" customWidth="1"/>
    <col min="82" max="84" width="10.140625" customWidth="1"/>
    <col min="85" max="85" width="8.5703125" customWidth="1"/>
    <col min="86" max="89" width="13" customWidth="1"/>
    <col min="90" max="90" width="10.5703125" customWidth="1"/>
    <col min="91" max="91" width="5.28515625" customWidth="1"/>
    <col min="92" max="92" width="12.7109375" customWidth="1"/>
    <col min="93" max="93" width="11" customWidth="1"/>
    <col min="94" max="102" width="11.28515625" customWidth="1"/>
    <col min="103" max="107" width="9.28515625" customWidth="1"/>
    <col min="108" max="108" width="11" customWidth="1"/>
    <col min="109" max="110" width="10.5703125" customWidth="1"/>
    <col min="111" max="126" width="11" customWidth="1"/>
    <col min="127" max="127" width="10.140625" customWidth="1"/>
    <col min="128" max="128" width="9.42578125" customWidth="1"/>
    <col min="129" max="129" width="16.85546875" bestFit="1" customWidth="1"/>
    <col min="130" max="130" width="13" customWidth="1"/>
    <col min="131" max="133" width="10.5703125" customWidth="1"/>
    <col min="134" max="134" width="11" customWidth="1"/>
    <col min="135" max="135" width="12.42578125" bestFit="1" customWidth="1"/>
    <col min="136" max="145" width="11.28515625" customWidth="1"/>
    <col min="146" max="146" width="9.28515625" customWidth="1"/>
    <col min="147" max="147" width="16.85546875" bestFit="1" customWidth="1"/>
    <col min="148" max="149" width="16.85546875" customWidth="1"/>
    <col min="150" max="151" width="9.28515625" customWidth="1"/>
    <col min="152" max="153" width="10.5703125" customWidth="1"/>
    <col min="154" max="154" width="9.28515625" customWidth="1"/>
    <col min="155" max="170" width="11" customWidth="1"/>
    <col min="171" max="171" width="9.42578125" customWidth="1"/>
    <col min="172" max="172" width="13" customWidth="1"/>
    <col min="173" max="174" width="9.7109375" customWidth="1"/>
    <col min="175" max="175" width="10.5703125" customWidth="1"/>
    <col min="176" max="176" width="4.85546875" customWidth="1"/>
    <col min="177" max="177" width="10.5703125" customWidth="1"/>
    <col min="178" max="180" width="13" bestFit="1" customWidth="1"/>
    <col min="181" max="181" width="8.7109375" bestFit="1" customWidth="1"/>
    <col min="182" max="187" width="11.28515625" customWidth="1"/>
    <col min="188" max="188" width="9.28515625" customWidth="1"/>
    <col min="189" max="189" width="16.85546875" bestFit="1" customWidth="1"/>
    <col min="190" max="191" width="16.85546875" customWidth="1"/>
    <col min="192" max="193" width="9.28515625" customWidth="1"/>
    <col min="194" max="195" width="10.5703125" customWidth="1"/>
    <col min="196" max="196" width="9.28515625" customWidth="1"/>
    <col min="197" max="204" width="11" customWidth="1"/>
    <col min="205" max="205" width="13.28515625" customWidth="1"/>
    <col min="206" max="206" width="11.140625" customWidth="1"/>
    <col min="207" max="207" width="10.5703125" customWidth="1"/>
    <col min="208" max="208" width="13.42578125" customWidth="1"/>
    <col min="209" max="209" width="11" customWidth="1"/>
    <col min="210" max="212" width="8.7109375" customWidth="1"/>
    <col min="213" max="213" width="8.5703125" customWidth="1"/>
    <col min="214" max="214" width="13" customWidth="1"/>
    <col min="215" max="215" width="10.5703125" bestFit="1" customWidth="1"/>
    <col min="216" max="216" width="9.7109375" customWidth="1"/>
    <col min="217" max="217" width="10.5703125" customWidth="1"/>
    <col min="218" max="218" width="4.85546875" customWidth="1"/>
  </cols>
  <sheetData>
    <row r="1" spans="1:218">
      <c r="CN1" s="242"/>
    </row>
    <row r="3" spans="1:218" ht="29.25" customHeight="1">
      <c r="A3" s="364" t="s">
        <v>21</v>
      </c>
      <c r="B3" s="364"/>
      <c r="C3" s="364" t="s">
        <v>85</v>
      </c>
      <c r="D3" s="364" t="s">
        <v>173</v>
      </c>
      <c r="E3" s="364"/>
      <c r="F3" s="364"/>
      <c r="G3" s="364" t="s">
        <v>87</v>
      </c>
      <c r="H3" s="364"/>
      <c r="I3" s="364"/>
      <c r="J3" s="364"/>
      <c r="K3" s="364"/>
      <c r="L3" s="364"/>
      <c r="M3" s="364"/>
      <c r="N3" s="364"/>
      <c r="O3" s="364"/>
      <c r="P3" s="364"/>
      <c r="Q3" s="364"/>
      <c r="R3" s="364"/>
      <c r="S3" s="364"/>
      <c r="T3" s="364"/>
      <c r="U3" s="364"/>
      <c r="V3" s="364"/>
      <c r="W3" s="364"/>
      <c r="X3" s="364"/>
      <c r="Y3" s="364"/>
      <c r="Z3" s="364"/>
      <c r="AA3" s="364"/>
      <c r="AB3" s="364"/>
      <c r="AC3" s="364"/>
      <c r="AD3" s="364"/>
      <c r="AE3" s="364"/>
      <c r="AF3" s="364"/>
      <c r="AG3" s="364"/>
      <c r="AH3" s="364"/>
      <c r="AI3" s="364"/>
      <c r="AJ3" s="364"/>
      <c r="AK3" s="364"/>
      <c r="AL3" s="364"/>
      <c r="AM3" s="364"/>
      <c r="AN3" s="364"/>
      <c r="AO3" s="10"/>
      <c r="AP3" s="10"/>
      <c r="AQ3" s="10"/>
      <c r="AR3" s="10"/>
      <c r="AS3" s="10"/>
      <c r="AT3" s="10"/>
      <c r="AU3" s="10"/>
      <c r="AV3" s="10"/>
      <c r="AW3" s="10"/>
      <c r="AX3" s="364" t="s">
        <v>86</v>
      </c>
      <c r="AY3" s="364"/>
      <c r="AZ3" s="364"/>
      <c r="BA3" s="364"/>
      <c r="BB3" s="364"/>
      <c r="BC3" s="364"/>
      <c r="BD3" s="364"/>
      <c r="BE3" s="364"/>
      <c r="BF3" s="364"/>
      <c r="BG3" s="364"/>
      <c r="BH3" s="364"/>
      <c r="BI3" s="364"/>
      <c r="BJ3" s="364"/>
      <c r="BK3" s="364"/>
      <c r="BL3" s="364"/>
      <c r="BM3" s="364"/>
      <c r="BN3" s="364"/>
      <c r="BO3" s="364"/>
      <c r="BP3" s="364"/>
      <c r="BQ3" s="364"/>
      <c r="BR3" s="364"/>
      <c r="BS3" s="364"/>
      <c r="BT3" s="364"/>
      <c r="BU3" s="364"/>
      <c r="BV3" s="364"/>
      <c r="BW3" s="364"/>
      <c r="BX3" s="364"/>
      <c r="BY3" s="364"/>
      <c r="BZ3" s="364"/>
      <c r="CA3" s="364"/>
      <c r="CB3" s="364"/>
      <c r="CC3" s="364"/>
      <c r="CD3" s="364"/>
      <c r="CE3" s="10"/>
      <c r="CF3" s="10"/>
      <c r="CG3" s="10"/>
      <c r="CH3" s="10"/>
      <c r="CI3" s="10"/>
      <c r="CJ3" s="10"/>
      <c r="CK3" s="10"/>
      <c r="CL3" s="10"/>
      <c r="CM3" s="10"/>
      <c r="CN3" s="364" t="s">
        <v>88</v>
      </c>
      <c r="CO3" s="364"/>
      <c r="CP3" s="364"/>
      <c r="CQ3" s="364"/>
      <c r="CR3" s="364"/>
      <c r="CS3" s="364"/>
      <c r="CT3" s="364"/>
      <c r="CU3" s="364"/>
      <c r="CV3" s="364"/>
      <c r="CW3" s="364"/>
      <c r="CX3" s="364"/>
      <c r="CY3" s="364"/>
      <c r="CZ3" s="364"/>
      <c r="DA3" s="364"/>
      <c r="DB3" s="364"/>
      <c r="DC3" s="364"/>
      <c r="DD3" s="364"/>
      <c r="DE3" s="364"/>
      <c r="DF3" s="364"/>
      <c r="DG3" s="364"/>
      <c r="DH3" s="364"/>
      <c r="DI3" s="364"/>
      <c r="DJ3" s="364"/>
      <c r="DK3" s="364"/>
      <c r="DL3" s="364"/>
      <c r="DM3" s="364"/>
      <c r="DN3" s="364"/>
      <c r="DO3" s="364"/>
      <c r="DP3" s="364"/>
      <c r="DQ3" s="364"/>
      <c r="DR3" s="364"/>
      <c r="DS3" s="364"/>
      <c r="DT3" s="364"/>
      <c r="DU3" s="364"/>
      <c r="DV3" s="364"/>
      <c r="DW3" s="364"/>
      <c r="DX3" s="364"/>
      <c r="DY3" s="364"/>
      <c r="DZ3" s="364"/>
      <c r="EA3" s="364"/>
      <c r="EB3" s="364"/>
      <c r="EC3" s="364"/>
      <c r="ED3" s="364"/>
      <c r="EE3" s="364" t="s">
        <v>38</v>
      </c>
      <c r="EF3" s="364"/>
      <c r="EG3" s="364"/>
      <c r="EH3" s="364"/>
      <c r="EI3" s="364"/>
      <c r="EJ3" s="364"/>
      <c r="EK3" s="364"/>
      <c r="EL3" s="364"/>
      <c r="EM3" s="364"/>
      <c r="EN3" s="364"/>
      <c r="EO3" s="364"/>
      <c r="EP3" s="364"/>
      <c r="EQ3" s="364"/>
      <c r="ER3" s="364"/>
      <c r="ES3" s="364"/>
      <c r="ET3" s="364"/>
      <c r="EU3" s="364"/>
      <c r="EV3" s="364"/>
      <c r="EW3" s="364"/>
      <c r="EX3" s="364"/>
      <c r="EY3" s="364"/>
      <c r="EZ3" s="364"/>
      <c r="FA3" s="364"/>
      <c r="FB3" s="364"/>
      <c r="FC3" s="364"/>
      <c r="FD3" s="364"/>
      <c r="FE3" s="364"/>
      <c r="FF3" s="364"/>
      <c r="FG3" s="364"/>
      <c r="FH3" s="364"/>
      <c r="FI3" s="364"/>
      <c r="FJ3" s="364"/>
      <c r="FK3" s="364"/>
      <c r="FL3" s="364"/>
      <c r="FM3" s="364"/>
      <c r="FN3" s="364"/>
      <c r="FO3" s="364"/>
      <c r="FP3" s="364"/>
      <c r="FQ3" s="364"/>
      <c r="FR3" s="364"/>
      <c r="FS3" s="364"/>
      <c r="FT3" s="364"/>
      <c r="FU3" s="364" t="s">
        <v>89</v>
      </c>
      <c r="FV3" s="364"/>
      <c r="FW3" s="364"/>
      <c r="FX3" s="364"/>
      <c r="FY3" s="364"/>
      <c r="FZ3" s="364"/>
      <c r="GA3" s="364"/>
      <c r="GB3" s="364"/>
      <c r="GC3" s="364"/>
      <c r="GD3" s="364"/>
      <c r="GE3" s="364"/>
      <c r="GF3" s="364"/>
      <c r="GG3" s="364"/>
      <c r="GH3" s="364"/>
      <c r="GI3" s="364"/>
      <c r="GJ3" s="364"/>
      <c r="GK3" s="364"/>
      <c r="GL3" s="364"/>
      <c r="GM3" s="364"/>
      <c r="GN3" s="364"/>
      <c r="GO3" s="364"/>
      <c r="GP3" s="364"/>
      <c r="GQ3" s="364"/>
      <c r="GR3" s="364"/>
      <c r="GS3" s="364"/>
      <c r="GT3" s="364"/>
      <c r="GU3" s="364"/>
      <c r="GV3" s="364"/>
      <c r="GW3" s="364"/>
      <c r="GX3" s="364"/>
      <c r="GY3" s="364"/>
      <c r="GZ3" s="364"/>
      <c r="HA3" s="364"/>
      <c r="HB3" s="364"/>
      <c r="HC3" s="364"/>
      <c r="HD3" s="364"/>
      <c r="HE3" s="364"/>
      <c r="HF3" s="364"/>
      <c r="HG3" s="364"/>
      <c r="HH3" s="364"/>
      <c r="HI3" s="364"/>
      <c r="HJ3" s="364"/>
    </row>
    <row r="4" spans="1:218" s="104" customFormat="1" ht="126" customHeight="1">
      <c r="A4" s="8" t="s">
        <v>3</v>
      </c>
      <c r="B4" s="8" t="s">
        <v>46</v>
      </c>
      <c r="C4" s="364"/>
      <c r="D4" s="96" t="s">
        <v>22</v>
      </c>
      <c r="E4" s="96" t="s">
        <v>23</v>
      </c>
      <c r="F4" s="96" t="s">
        <v>24</v>
      </c>
      <c r="G4" s="97" t="s">
        <v>25</v>
      </c>
      <c r="H4" s="98" t="s">
        <v>956</v>
      </c>
      <c r="I4" s="98" t="s">
        <v>1105</v>
      </c>
      <c r="J4" s="98" t="s">
        <v>1106</v>
      </c>
      <c r="K4" s="98" t="s">
        <v>1107</v>
      </c>
      <c r="L4" s="98" t="s">
        <v>1084</v>
      </c>
      <c r="M4" s="98" t="s">
        <v>1049</v>
      </c>
      <c r="N4" s="98" t="s">
        <v>1050</v>
      </c>
      <c r="O4" s="98" t="s">
        <v>1051</v>
      </c>
      <c r="P4" s="98" t="s">
        <v>1052</v>
      </c>
      <c r="Q4" s="98" t="s">
        <v>1085</v>
      </c>
      <c r="R4" s="193" t="s">
        <v>969</v>
      </c>
      <c r="S4" s="193" t="s">
        <v>1100</v>
      </c>
      <c r="T4" s="193" t="s">
        <v>1053</v>
      </c>
      <c r="U4" s="98" t="s">
        <v>1086</v>
      </c>
      <c r="V4" s="98" t="s">
        <v>1101</v>
      </c>
      <c r="W4" s="98" t="s">
        <v>958</v>
      </c>
      <c r="X4" s="98" t="s">
        <v>967</v>
      </c>
      <c r="Y4" s="193" t="s">
        <v>970</v>
      </c>
      <c r="Z4" s="98" t="s">
        <v>959</v>
      </c>
      <c r="AA4" s="98" t="s">
        <v>971</v>
      </c>
      <c r="AB4" s="98" t="s">
        <v>1054</v>
      </c>
      <c r="AC4" s="98" t="s">
        <v>1087</v>
      </c>
      <c r="AD4" s="193" t="s">
        <v>972</v>
      </c>
      <c r="AE4" s="98" t="s">
        <v>1055</v>
      </c>
      <c r="AF4" s="98" t="s">
        <v>1073</v>
      </c>
      <c r="AG4" s="98" t="s">
        <v>1056</v>
      </c>
      <c r="AH4" s="98" t="s">
        <v>1083</v>
      </c>
      <c r="AI4" s="98" t="s">
        <v>737</v>
      </c>
      <c r="AJ4" s="98" t="s">
        <v>736</v>
      </c>
      <c r="AK4" s="98" t="s">
        <v>208</v>
      </c>
      <c r="AL4" s="98" t="s">
        <v>954</v>
      </c>
      <c r="AM4" s="98" t="s">
        <v>974</v>
      </c>
      <c r="AN4" s="98" t="s">
        <v>998</v>
      </c>
      <c r="AO4" s="98" t="s">
        <v>1057</v>
      </c>
      <c r="AP4" s="98" t="s">
        <v>1102</v>
      </c>
      <c r="AQ4" s="193" t="s">
        <v>968</v>
      </c>
      <c r="AR4" s="98" t="s">
        <v>973</v>
      </c>
      <c r="AS4" s="98" t="s">
        <v>1103</v>
      </c>
      <c r="AT4" s="98" t="s">
        <v>975</v>
      </c>
      <c r="AU4" s="98" t="s">
        <v>1104</v>
      </c>
      <c r="AV4" s="98" t="s">
        <v>1058</v>
      </c>
      <c r="AW4" s="98" t="s">
        <v>26</v>
      </c>
      <c r="AX4" s="97" t="s">
        <v>25</v>
      </c>
      <c r="AY4" s="98" t="s">
        <v>956</v>
      </c>
      <c r="AZ4" s="98" t="s">
        <v>1105</v>
      </c>
      <c r="BA4" s="98" t="s">
        <v>1106</v>
      </c>
      <c r="BB4" s="98" t="s">
        <v>1107</v>
      </c>
      <c r="BC4" s="98" t="s">
        <v>1084</v>
      </c>
      <c r="BD4" s="98" t="s">
        <v>1049</v>
      </c>
      <c r="BE4" s="98" t="s">
        <v>1050</v>
      </c>
      <c r="BF4" s="98" t="s">
        <v>1051</v>
      </c>
      <c r="BG4" s="98" t="s">
        <v>1052</v>
      </c>
      <c r="BH4" s="193" t="s">
        <v>969</v>
      </c>
      <c r="BI4" s="193" t="s">
        <v>1100</v>
      </c>
      <c r="BJ4" s="98" t="s">
        <v>1053</v>
      </c>
      <c r="BK4" s="98" t="s">
        <v>1086</v>
      </c>
      <c r="BL4" s="98" t="s">
        <v>1059</v>
      </c>
      <c r="BM4" s="98" t="s">
        <v>958</v>
      </c>
      <c r="BN4" s="98" t="s">
        <v>967</v>
      </c>
      <c r="BO4" s="193" t="s">
        <v>970</v>
      </c>
      <c r="BP4" s="98" t="s">
        <v>959</v>
      </c>
      <c r="BQ4" s="98" t="s">
        <v>971</v>
      </c>
      <c r="BR4" s="98" t="s">
        <v>1054</v>
      </c>
      <c r="BS4" s="98" t="s">
        <v>1060</v>
      </c>
      <c r="BT4" s="193" t="s">
        <v>972</v>
      </c>
      <c r="BU4" s="98" t="s">
        <v>1055</v>
      </c>
      <c r="BV4" s="98" t="s">
        <v>1073</v>
      </c>
      <c r="BW4" s="98" t="s">
        <v>1056</v>
      </c>
      <c r="BX4" s="98" t="s">
        <v>1083</v>
      </c>
      <c r="BY4" s="98" t="s">
        <v>737</v>
      </c>
      <c r="BZ4" s="98" t="s">
        <v>736</v>
      </c>
      <c r="CA4" s="98" t="s">
        <v>208</v>
      </c>
      <c r="CB4" s="98" t="s">
        <v>954</v>
      </c>
      <c r="CC4" s="98" t="s">
        <v>974</v>
      </c>
      <c r="CD4" s="98" t="s">
        <v>998</v>
      </c>
      <c r="CE4" s="98" t="s">
        <v>1057</v>
      </c>
      <c r="CF4" s="98" t="s">
        <v>1102</v>
      </c>
      <c r="CG4" s="193" t="s">
        <v>968</v>
      </c>
      <c r="CH4" s="98" t="s">
        <v>973</v>
      </c>
      <c r="CI4" s="98" t="s">
        <v>1103</v>
      </c>
      <c r="CJ4" s="98" t="s">
        <v>975</v>
      </c>
      <c r="CK4" s="98" t="s">
        <v>1104</v>
      </c>
      <c r="CL4" s="98" t="s">
        <v>1058</v>
      </c>
      <c r="CM4" s="99" t="s">
        <v>26</v>
      </c>
      <c r="CN4" s="97" t="s">
        <v>25</v>
      </c>
      <c r="CO4" s="98" t="s">
        <v>956</v>
      </c>
      <c r="CP4" s="98" t="s">
        <v>1105</v>
      </c>
      <c r="CQ4" s="98" t="s">
        <v>1106</v>
      </c>
      <c r="CR4" s="98" t="s">
        <v>1107</v>
      </c>
      <c r="CS4" s="98" t="s">
        <v>1084</v>
      </c>
      <c r="CT4" s="98" t="s">
        <v>1049</v>
      </c>
      <c r="CU4" s="98" t="s">
        <v>1050</v>
      </c>
      <c r="CV4" s="98" t="s">
        <v>1051</v>
      </c>
      <c r="CW4" s="98" t="s">
        <v>1052</v>
      </c>
      <c r="CX4" s="98" t="s">
        <v>1085</v>
      </c>
      <c r="CY4" s="193" t="s">
        <v>969</v>
      </c>
      <c r="CZ4" s="98" t="s">
        <v>1061</v>
      </c>
      <c r="DA4" s="98" t="s">
        <v>1053</v>
      </c>
      <c r="DB4" s="98" t="s">
        <v>1086</v>
      </c>
      <c r="DC4" s="98" t="s">
        <v>1059</v>
      </c>
      <c r="DD4" s="98" t="s">
        <v>958</v>
      </c>
      <c r="DE4" s="98" t="s">
        <v>967</v>
      </c>
      <c r="DF4" s="193" t="s">
        <v>970</v>
      </c>
      <c r="DG4" s="98" t="s">
        <v>959</v>
      </c>
      <c r="DH4" s="98" t="s">
        <v>971</v>
      </c>
      <c r="DI4" s="98" t="s">
        <v>1054</v>
      </c>
      <c r="DJ4" s="98" t="s">
        <v>1060</v>
      </c>
      <c r="DK4" s="193" t="s">
        <v>972</v>
      </c>
      <c r="DL4" s="98" t="s">
        <v>1055</v>
      </c>
      <c r="DM4" s="98" t="s">
        <v>1073</v>
      </c>
      <c r="DN4" s="98" t="s">
        <v>1056</v>
      </c>
      <c r="DO4" s="98" t="s">
        <v>1083</v>
      </c>
      <c r="DP4" s="98" t="s">
        <v>737</v>
      </c>
      <c r="DQ4" s="98" t="s">
        <v>736</v>
      </c>
      <c r="DR4" s="98" t="s">
        <v>208</v>
      </c>
      <c r="DS4" s="98" t="s">
        <v>954</v>
      </c>
      <c r="DT4" s="98" t="s">
        <v>974</v>
      </c>
      <c r="DU4" s="98" t="s">
        <v>998</v>
      </c>
      <c r="DV4" s="98" t="s">
        <v>1057</v>
      </c>
      <c r="DW4" s="98" t="s">
        <v>1102</v>
      </c>
      <c r="DX4" s="193" t="s">
        <v>968</v>
      </c>
      <c r="DY4" s="193" t="s">
        <v>1103</v>
      </c>
      <c r="DZ4" s="98" t="s">
        <v>973</v>
      </c>
      <c r="EA4" s="98" t="s">
        <v>975</v>
      </c>
      <c r="EB4" s="98" t="s">
        <v>1104</v>
      </c>
      <c r="EC4" s="98" t="s">
        <v>1058</v>
      </c>
      <c r="ED4" s="99" t="s">
        <v>26</v>
      </c>
      <c r="EE4" s="97" t="s">
        <v>25</v>
      </c>
      <c r="EF4" s="98" t="s">
        <v>956</v>
      </c>
      <c r="EG4" s="98" t="s">
        <v>1105</v>
      </c>
      <c r="EH4" s="98" t="s">
        <v>1106</v>
      </c>
      <c r="EI4" s="98" t="s">
        <v>1107</v>
      </c>
      <c r="EJ4" s="98" t="s">
        <v>1084</v>
      </c>
      <c r="EK4" s="98" t="s">
        <v>1049</v>
      </c>
      <c r="EL4" s="98" t="s">
        <v>1050</v>
      </c>
      <c r="EM4" s="98" t="s">
        <v>1051</v>
      </c>
      <c r="EN4" s="98" t="s">
        <v>1052</v>
      </c>
      <c r="EO4" s="98" t="s">
        <v>1085</v>
      </c>
      <c r="EP4" s="193" t="s">
        <v>969</v>
      </c>
      <c r="EQ4" s="193" t="s">
        <v>1100</v>
      </c>
      <c r="ER4" s="98" t="s">
        <v>1053</v>
      </c>
      <c r="ES4" s="98" t="s">
        <v>1086</v>
      </c>
      <c r="ET4" s="98" t="s">
        <v>1101</v>
      </c>
      <c r="EU4" s="98" t="s">
        <v>958</v>
      </c>
      <c r="EV4" s="98" t="s">
        <v>967</v>
      </c>
      <c r="EW4" s="193" t="s">
        <v>970</v>
      </c>
      <c r="EX4" s="98" t="s">
        <v>959</v>
      </c>
      <c r="EY4" s="98" t="s">
        <v>971</v>
      </c>
      <c r="EZ4" s="98" t="s">
        <v>1054</v>
      </c>
      <c r="FA4" s="98" t="s">
        <v>1060</v>
      </c>
      <c r="FB4" s="193" t="s">
        <v>972</v>
      </c>
      <c r="FC4" s="193" t="s">
        <v>1055</v>
      </c>
      <c r="FD4" s="98" t="s">
        <v>1073</v>
      </c>
      <c r="FE4" s="98" t="s">
        <v>1056</v>
      </c>
      <c r="FF4" s="98" t="s">
        <v>1083</v>
      </c>
      <c r="FG4" s="98" t="s">
        <v>737</v>
      </c>
      <c r="FH4" s="98" t="s">
        <v>736</v>
      </c>
      <c r="FI4" s="98" t="s">
        <v>208</v>
      </c>
      <c r="FJ4" s="98" t="s">
        <v>954</v>
      </c>
      <c r="FK4" s="98" t="s">
        <v>974</v>
      </c>
      <c r="FL4" s="98" t="s">
        <v>998</v>
      </c>
      <c r="FM4" s="98" t="s">
        <v>1057</v>
      </c>
      <c r="FN4" s="98" t="s">
        <v>1102</v>
      </c>
      <c r="FO4" s="193" t="s">
        <v>968</v>
      </c>
      <c r="FP4" s="98" t="s">
        <v>973</v>
      </c>
      <c r="FQ4" s="98" t="s">
        <v>975</v>
      </c>
      <c r="FR4" s="98" t="s">
        <v>1104</v>
      </c>
      <c r="FS4" s="98" t="s">
        <v>1058</v>
      </c>
      <c r="FT4" s="99" t="s">
        <v>26</v>
      </c>
      <c r="FU4" s="97" t="s">
        <v>25</v>
      </c>
      <c r="FV4" s="98" t="s">
        <v>956</v>
      </c>
      <c r="FW4" s="98" t="s">
        <v>1105</v>
      </c>
      <c r="FX4" s="98" t="s">
        <v>1106</v>
      </c>
      <c r="FY4" s="98" t="s">
        <v>1107</v>
      </c>
      <c r="FZ4" s="98" t="s">
        <v>1084</v>
      </c>
      <c r="GA4" s="98" t="s">
        <v>1049</v>
      </c>
      <c r="GB4" s="98" t="s">
        <v>1050</v>
      </c>
      <c r="GC4" s="98" t="s">
        <v>1051</v>
      </c>
      <c r="GD4" s="98" t="s">
        <v>1052</v>
      </c>
      <c r="GE4" s="98" t="s">
        <v>1085</v>
      </c>
      <c r="GF4" s="193" t="s">
        <v>969</v>
      </c>
      <c r="GG4" s="193" t="s">
        <v>1100</v>
      </c>
      <c r="GH4" s="98" t="s">
        <v>1053</v>
      </c>
      <c r="GI4" s="98" t="s">
        <v>1086</v>
      </c>
      <c r="GJ4" s="98" t="s">
        <v>1101</v>
      </c>
      <c r="GK4" s="98" t="s">
        <v>958</v>
      </c>
      <c r="GL4" s="98" t="s">
        <v>967</v>
      </c>
      <c r="GM4" s="193" t="s">
        <v>970</v>
      </c>
      <c r="GN4" s="98" t="s">
        <v>959</v>
      </c>
      <c r="GO4" s="98" t="s">
        <v>971</v>
      </c>
      <c r="GP4" s="98" t="s">
        <v>1054</v>
      </c>
      <c r="GQ4" s="98" t="s">
        <v>1060</v>
      </c>
      <c r="GR4" s="193" t="s">
        <v>972</v>
      </c>
      <c r="GS4" s="193" t="s">
        <v>1055</v>
      </c>
      <c r="GT4" s="98" t="s">
        <v>1073</v>
      </c>
      <c r="GU4" s="98" t="s">
        <v>1056</v>
      </c>
      <c r="GV4" s="98" t="s">
        <v>1083</v>
      </c>
      <c r="GW4" s="98" t="s">
        <v>737</v>
      </c>
      <c r="GX4" s="98" t="s">
        <v>736</v>
      </c>
      <c r="GY4" s="98" t="s">
        <v>208</v>
      </c>
      <c r="GZ4" s="98" t="s">
        <v>954</v>
      </c>
      <c r="HA4" s="98" t="s">
        <v>974</v>
      </c>
      <c r="HB4" s="98" t="s">
        <v>998</v>
      </c>
      <c r="HC4" s="98" t="s">
        <v>1057</v>
      </c>
      <c r="HD4" s="98" t="s">
        <v>1102</v>
      </c>
      <c r="HE4" s="193" t="s">
        <v>968</v>
      </c>
      <c r="HF4" s="98" t="s">
        <v>973</v>
      </c>
      <c r="HG4" s="98" t="s">
        <v>975</v>
      </c>
      <c r="HH4" s="98" t="s">
        <v>1104</v>
      </c>
      <c r="HI4" s="98" t="s">
        <v>1058</v>
      </c>
      <c r="HJ4" s="99" t="s">
        <v>26</v>
      </c>
    </row>
    <row r="5" spans="1:218" ht="89.25">
      <c r="A5" s="365">
        <v>1022</v>
      </c>
      <c r="B5" s="20" t="s">
        <v>360</v>
      </c>
      <c r="C5" s="38" t="s">
        <v>225</v>
      </c>
      <c r="D5" s="39" t="s">
        <v>205</v>
      </c>
      <c r="E5" s="39" t="s">
        <v>206</v>
      </c>
      <c r="F5" s="39" t="s">
        <v>206</v>
      </c>
      <c r="G5" s="100">
        <f>SUM(H5:AW5)</f>
        <v>235984.1</v>
      </c>
      <c r="H5" s="95"/>
      <c r="I5" s="95"/>
      <c r="J5" s="95"/>
      <c r="K5" s="95"/>
      <c r="L5" s="95"/>
      <c r="M5" s="95"/>
      <c r="N5" s="95"/>
      <c r="O5" s="95"/>
      <c r="P5" s="95"/>
      <c r="Q5" s="95"/>
      <c r="R5" s="95"/>
      <c r="S5" s="95"/>
      <c r="T5" s="95"/>
      <c r="U5" s="95"/>
      <c r="V5" s="95"/>
      <c r="W5" s="95"/>
      <c r="X5" s="95"/>
      <c r="Y5" s="95"/>
      <c r="Z5" s="95"/>
      <c r="AA5" s="95"/>
      <c r="AB5" s="95"/>
      <c r="AC5" s="95"/>
      <c r="AD5" s="95"/>
      <c r="AE5" s="95"/>
      <c r="AF5" s="95"/>
      <c r="AG5" s="95"/>
      <c r="AH5" s="95"/>
      <c r="AI5" s="95"/>
      <c r="AJ5" s="95"/>
      <c r="AK5" s="50">
        <v>235984.1</v>
      </c>
      <c r="AL5" s="95"/>
      <c r="AM5" s="95"/>
      <c r="AN5" s="95"/>
      <c r="AO5" s="95"/>
      <c r="AP5" s="95"/>
      <c r="AQ5" s="95"/>
      <c r="AR5" s="95"/>
      <c r="AS5" s="95"/>
      <c r="AT5" s="95"/>
      <c r="AU5" s="95"/>
      <c r="AV5" s="95"/>
      <c r="AW5" s="95"/>
      <c r="AX5" s="100">
        <f>SUM(AY5:CM5)</f>
        <v>167000</v>
      </c>
      <c r="AY5" s="95"/>
      <c r="AZ5" s="95"/>
      <c r="BA5" s="95"/>
      <c r="BB5" s="95"/>
      <c r="BC5" s="95"/>
      <c r="BD5" s="95"/>
      <c r="BE5" s="95"/>
      <c r="BF5" s="95"/>
      <c r="BG5" s="95"/>
      <c r="BH5" s="95"/>
      <c r="BI5" s="95"/>
      <c r="BJ5" s="95"/>
      <c r="BK5" s="95"/>
      <c r="BL5" s="95"/>
      <c r="BM5" s="95"/>
      <c r="BN5" s="95"/>
      <c r="BO5" s="95"/>
      <c r="BP5" s="95"/>
      <c r="BQ5" s="95"/>
      <c r="BR5" s="95"/>
      <c r="BS5" s="95"/>
      <c r="BT5" s="95"/>
      <c r="BU5" s="95"/>
      <c r="BV5" s="95"/>
      <c r="BW5" s="95"/>
      <c r="BX5" s="95"/>
      <c r="BY5" s="95"/>
      <c r="BZ5" s="95"/>
      <c r="CA5" s="95">
        <v>167000</v>
      </c>
      <c r="CB5" s="95"/>
      <c r="CC5" s="95"/>
      <c r="CD5" s="95"/>
      <c r="CE5" s="95"/>
      <c r="CF5" s="95"/>
      <c r="CG5" s="95"/>
      <c r="CH5" s="95"/>
      <c r="CI5" s="95"/>
      <c r="CJ5" s="95"/>
      <c r="CK5" s="95"/>
      <c r="CL5" s="95"/>
      <c r="CM5" s="95"/>
      <c r="CN5" s="241">
        <f t="shared" ref="CN5:CN36" si="0">SUM(CO5:ED5)</f>
        <v>1447391</v>
      </c>
      <c r="CO5" s="95"/>
      <c r="CP5" s="95"/>
      <c r="CQ5" s="95"/>
      <c r="CR5" s="95"/>
      <c r="CS5" s="95"/>
      <c r="CT5" s="95"/>
      <c r="CU5" s="95"/>
      <c r="CV5" s="95"/>
      <c r="CW5" s="95"/>
      <c r="CX5" s="95"/>
      <c r="CY5" s="95"/>
      <c r="CZ5" s="95"/>
      <c r="DA5" s="95"/>
      <c r="DB5" s="95"/>
      <c r="DC5" s="95"/>
      <c r="DD5" s="95"/>
      <c r="DE5" s="95"/>
      <c r="DF5" s="95"/>
      <c r="DG5" s="95"/>
      <c r="DH5" s="95"/>
      <c r="DI5" s="95"/>
      <c r="DJ5" s="95"/>
      <c r="DK5" s="95"/>
      <c r="DL5" s="95"/>
      <c r="DM5" s="95"/>
      <c r="DN5" s="95"/>
      <c r="DO5" s="95"/>
      <c r="DP5" s="95"/>
      <c r="DQ5" s="95"/>
      <c r="DR5" s="95">
        <v>1447391</v>
      </c>
      <c r="DS5" s="95"/>
      <c r="DT5" s="95"/>
      <c r="DU5" s="95"/>
      <c r="DV5" s="95"/>
      <c r="DW5" s="95"/>
      <c r="DX5" s="95"/>
      <c r="DY5" s="95"/>
      <c r="DZ5" s="95"/>
      <c r="EA5" s="95"/>
      <c r="EB5" s="95"/>
      <c r="EC5" s="95"/>
      <c r="ED5" s="95"/>
      <c r="EE5" s="100">
        <f t="shared" ref="EE5:EE33" si="1">SUM(EF5:FT5)</f>
        <v>546000</v>
      </c>
      <c r="EF5" s="95"/>
      <c r="EG5" s="95"/>
      <c r="EH5" s="95"/>
      <c r="EI5" s="95"/>
      <c r="EJ5" s="95"/>
      <c r="EK5" s="95"/>
      <c r="EL5" s="95"/>
      <c r="EM5" s="95"/>
      <c r="EN5" s="95"/>
      <c r="EO5" s="95"/>
      <c r="EP5" s="95"/>
      <c r="EQ5" s="95"/>
      <c r="ER5" s="95"/>
      <c r="ES5" s="95"/>
      <c r="ET5" s="95"/>
      <c r="EU5" s="95"/>
      <c r="EV5" s="95"/>
      <c r="EW5" s="95"/>
      <c r="EX5" s="95"/>
      <c r="EY5" s="95"/>
      <c r="EZ5" s="95"/>
      <c r="FA5" s="95"/>
      <c r="FB5" s="95"/>
      <c r="FC5" s="95"/>
      <c r="FD5" s="95"/>
      <c r="FE5" s="95"/>
      <c r="FF5" s="95"/>
      <c r="FG5" s="95"/>
      <c r="FH5" s="95"/>
      <c r="FI5" s="95">
        <v>546000</v>
      </c>
      <c r="FJ5" s="95"/>
      <c r="FK5" s="95"/>
      <c r="FL5" s="95"/>
      <c r="FM5" s="95"/>
      <c r="FN5" s="95"/>
      <c r="FO5" s="95"/>
      <c r="FP5" s="95"/>
      <c r="FQ5" s="95"/>
      <c r="FR5" s="95"/>
      <c r="FS5" s="95"/>
      <c r="FT5" s="95"/>
      <c r="FU5" s="100">
        <f>SUM(FV5:HJ5)</f>
        <v>546000</v>
      </c>
      <c r="FV5" s="95"/>
      <c r="FW5" s="95"/>
      <c r="FX5" s="95"/>
      <c r="FY5" s="95"/>
      <c r="FZ5" s="95"/>
      <c r="GA5" s="95"/>
      <c r="GB5" s="95"/>
      <c r="GC5" s="95"/>
      <c r="GD5" s="95"/>
      <c r="GE5" s="95"/>
      <c r="GF5" s="95"/>
      <c r="GG5" s="95"/>
      <c r="GH5" s="95"/>
      <c r="GI5" s="95"/>
      <c r="GJ5" s="95"/>
      <c r="GK5" s="95"/>
      <c r="GL5" s="95"/>
      <c r="GM5" s="95"/>
      <c r="GN5" s="95"/>
      <c r="GO5" s="95"/>
      <c r="GP5" s="95"/>
      <c r="GQ5" s="95"/>
      <c r="GR5" s="95"/>
      <c r="GS5" s="95"/>
      <c r="GT5" s="95"/>
      <c r="GU5" s="95"/>
      <c r="GV5" s="95"/>
      <c r="GW5" s="95"/>
      <c r="GX5" s="95"/>
      <c r="GY5" s="95">
        <v>546000</v>
      </c>
      <c r="GZ5" s="95"/>
      <c r="HA5" s="95"/>
      <c r="HB5" s="95"/>
      <c r="HC5" s="95"/>
      <c r="HD5" s="95"/>
      <c r="HE5" s="95"/>
      <c r="HF5" s="95"/>
      <c r="HG5" s="95"/>
      <c r="HH5" s="95"/>
      <c r="HI5" s="95"/>
      <c r="HJ5" s="95"/>
    </row>
    <row r="6" spans="1:218" ht="51">
      <c r="A6" s="366"/>
      <c r="B6" s="20">
        <v>11002</v>
      </c>
      <c r="C6" s="38" t="s">
        <v>229</v>
      </c>
      <c r="D6" s="39" t="s">
        <v>205</v>
      </c>
      <c r="E6" s="39" t="s">
        <v>206</v>
      </c>
      <c r="F6" s="39" t="s">
        <v>206</v>
      </c>
      <c r="G6" s="100">
        <f t="shared" ref="G6:G56" si="2">SUM(H6:AW6)</f>
        <v>325827.51</v>
      </c>
      <c r="H6" s="95"/>
      <c r="I6" s="95"/>
      <c r="J6" s="95"/>
      <c r="K6" s="95"/>
      <c r="L6" s="95"/>
      <c r="M6" s="95"/>
      <c r="N6" s="95"/>
      <c r="O6" s="95"/>
      <c r="P6" s="95"/>
      <c r="Q6" s="95"/>
      <c r="R6" s="95"/>
      <c r="S6" s="95"/>
      <c r="T6" s="95"/>
      <c r="U6" s="95"/>
      <c r="V6" s="95"/>
      <c r="W6" s="95"/>
      <c r="X6" s="95"/>
      <c r="Y6" s="95"/>
      <c r="Z6" s="95"/>
      <c r="AA6" s="95"/>
      <c r="AB6" s="95"/>
      <c r="AC6" s="95"/>
      <c r="AD6" s="95"/>
      <c r="AE6" s="95"/>
      <c r="AF6" s="95"/>
      <c r="AG6" s="95"/>
      <c r="AH6" s="95"/>
      <c r="AI6" s="95"/>
      <c r="AJ6" s="95">
        <v>325827.51</v>
      </c>
      <c r="AK6" s="95"/>
      <c r="AL6" s="95"/>
      <c r="AM6" s="95"/>
      <c r="AN6" s="95"/>
      <c r="AO6" s="95"/>
      <c r="AP6" s="95"/>
      <c r="AQ6" s="95"/>
      <c r="AR6" s="95"/>
      <c r="AS6" s="95"/>
      <c r="AT6" s="95"/>
      <c r="AU6" s="95"/>
      <c r="AV6" s="95"/>
      <c r="AW6" s="95"/>
      <c r="AX6" s="100">
        <f t="shared" ref="AX6:AX56" si="3">SUM(AY6:CM6)</f>
        <v>270423.90000000002</v>
      </c>
      <c r="AY6" s="95"/>
      <c r="AZ6" s="95"/>
      <c r="BA6" s="95"/>
      <c r="BB6" s="95"/>
      <c r="BC6" s="95"/>
      <c r="BD6" s="95"/>
      <c r="BE6" s="95"/>
      <c r="BF6" s="95"/>
      <c r="BG6" s="95"/>
      <c r="BH6" s="95"/>
      <c r="BI6" s="95"/>
      <c r="BJ6" s="95"/>
      <c r="BK6" s="95"/>
      <c r="BL6" s="95"/>
      <c r="BM6" s="95"/>
      <c r="BN6" s="95"/>
      <c r="BO6" s="95"/>
      <c r="BP6" s="95"/>
      <c r="BQ6" s="95"/>
      <c r="BR6" s="95"/>
      <c r="BS6" s="95"/>
      <c r="BT6" s="95"/>
      <c r="BU6" s="95"/>
      <c r="BV6" s="95"/>
      <c r="BW6" s="95"/>
      <c r="BX6" s="95"/>
      <c r="BY6" s="95"/>
      <c r="BZ6" s="95">
        <v>270423.90000000002</v>
      </c>
      <c r="CA6" s="95"/>
      <c r="CB6" s="95"/>
      <c r="CC6" s="95"/>
      <c r="CD6" s="95"/>
      <c r="CE6" s="95"/>
      <c r="CF6" s="95"/>
      <c r="CG6" s="95"/>
      <c r="CH6" s="95"/>
      <c r="CI6" s="95"/>
      <c r="CJ6" s="95"/>
      <c r="CK6" s="95"/>
      <c r="CL6" s="95"/>
      <c r="CM6" s="95"/>
      <c r="CN6" s="241">
        <f t="shared" si="0"/>
        <v>467219</v>
      </c>
      <c r="CO6" s="95"/>
      <c r="CP6" s="95"/>
      <c r="CQ6" s="95"/>
      <c r="CR6" s="95"/>
      <c r="CS6" s="95"/>
      <c r="CT6" s="95"/>
      <c r="CU6" s="95"/>
      <c r="CV6" s="95"/>
      <c r="CW6" s="95"/>
      <c r="CX6" s="95"/>
      <c r="CY6" s="95"/>
      <c r="CZ6" s="95"/>
      <c r="DA6" s="95"/>
      <c r="DB6" s="95"/>
      <c r="DC6" s="95"/>
      <c r="DD6" s="95"/>
      <c r="DE6" s="95"/>
      <c r="DF6" s="95"/>
      <c r="DG6" s="95"/>
      <c r="DH6" s="95"/>
      <c r="DI6" s="95"/>
      <c r="DJ6" s="95"/>
      <c r="DK6" s="95"/>
      <c r="DL6" s="95"/>
      <c r="DM6" s="95"/>
      <c r="DN6" s="95"/>
      <c r="DO6" s="95"/>
      <c r="DP6" s="95"/>
      <c r="DQ6" s="95">
        <v>467219</v>
      </c>
      <c r="DR6" s="95"/>
      <c r="DS6" s="95"/>
      <c r="DT6" s="95"/>
      <c r="DU6" s="95"/>
      <c r="DV6" s="95"/>
      <c r="DW6" s="95"/>
      <c r="DX6" s="95"/>
      <c r="DY6" s="95"/>
      <c r="DZ6" s="95"/>
      <c r="EA6" s="95"/>
      <c r="EB6" s="95"/>
      <c r="EC6" s="95"/>
      <c r="ED6" s="95"/>
      <c r="EE6" s="100">
        <f t="shared" si="1"/>
        <v>467219</v>
      </c>
      <c r="EF6" s="95"/>
      <c r="EG6" s="95"/>
      <c r="EH6" s="95"/>
      <c r="EI6" s="95"/>
      <c r="EJ6" s="95"/>
      <c r="EK6" s="95"/>
      <c r="EL6" s="95"/>
      <c r="EM6" s="95"/>
      <c r="EN6" s="95"/>
      <c r="EO6" s="95"/>
      <c r="EP6" s="95"/>
      <c r="EQ6" s="95"/>
      <c r="ER6" s="95"/>
      <c r="ES6" s="95"/>
      <c r="ET6" s="95"/>
      <c r="EU6" s="95"/>
      <c r="EV6" s="95"/>
      <c r="EW6" s="95"/>
      <c r="EX6" s="95"/>
      <c r="EY6" s="95"/>
      <c r="EZ6" s="95"/>
      <c r="FA6" s="95"/>
      <c r="FB6" s="95"/>
      <c r="FC6" s="95"/>
      <c r="FD6" s="95"/>
      <c r="FE6" s="95"/>
      <c r="FF6" s="95"/>
      <c r="FG6" s="95"/>
      <c r="FH6" s="95">
        <v>467219</v>
      </c>
      <c r="FI6" s="95"/>
      <c r="FJ6" s="95"/>
      <c r="FK6" s="95"/>
      <c r="FL6" s="95"/>
      <c r="FM6" s="95"/>
      <c r="FN6" s="95"/>
      <c r="FO6" s="95"/>
      <c r="FP6" s="95"/>
      <c r="FQ6" s="95"/>
      <c r="FR6" s="95"/>
      <c r="FS6" s="95"/>
      <c r="FT6" s="95"/>
      <c r="FU6" s="100">
        <f t="shared" ref="FU6:FU56" si="4">SUM(FV6:HJ6)</f>
        <v>467219</v>
      </c>
      <c r="FV6" s="95"/>
      <c r="FW6" s="95"/>
      <c r="FX6" s="95"/>
      <c r="FY6" s="95"/>
      <c r="FZ6" s="95"/>
      <c r="GA6" s="95"/>
      <c r="GB6" s="95"/>
      <c r="GC6" s="95"/>
      <c r="GD6" s="95"/>
      <c r="GE6" s="95"/>
      <c r="GF6" s="95"/>
      <c r="GG6" s="95"/>
      <c r="GH6" s="95"/>
      <c r="GI6" s="95"/>
      <c r="GJ6" s="95"/>
      <c r="GK6" s="95"/>
      <c r="GL6" s="95"/>
      <c r="GM6" s="95"/>
      <c r="GN6" s="95"/>
      <c r="GO6" s="95"/>
      <c r="GP6" s="95"/>
      <c r="GQ6" s="95"/>
      <c r="GR6" s="95"/>
      <c r="GS6" s="95"/>
      <c r="GT6" s="95"/>
      <c r="GU6" s="95"/>
      <c r="GV6" s="95"/>
      <c r="GW6" s="95"/>
      <c r="GX6" s="95">
        <v>467219</v>
      </c>
      <c r="GY6" s="95"/>
      <c r="GZ6" s="95"/>
      <c r="HA6" s="95"/>
      <c r="HB6" s="95"/>
      <c r="HC6" s="95"/>
      <c r="HD6" s="95"/>
      <c r="HE6" s="95"/>
      <c r="HF6" s="95"/>
      <c r="HG6" s="95"/>
      <c r="HH6" s="95"/>
      <c r="HI6" s="95"/>
      <c r="HJ6" s="95"/>
    </row>
    <row r="7" spans="1:218" ht="33.75" customHeight="1">
      <c r="A7" s="366"/>
      <c r="B7" s="20">
        <v>11004</v>
      </c>
      <c r="C7" s="38" t="s">
        <v>231</v>
      </c>
      <c r="D7" s="80" t="s">
        <v>205</v>
      </c>
      <c r="E7" s="80" t="s">
        <v>206</v>
      </c>
      <c r="F7" s="80" t="s">
        <v>207</v>
      </c>
      <c r="G7" s="100">
        <f t="shared" si="2"/>
        <v>0</v>
      </c>
      <c r="H7" s="95"/>
      <c r="I7" s="95"/>
      <c r="J7" s="95"/>
      <c r="K7" s="95"/>
      <c r="L7" s="95"/>
      <c r="M7" s="95"/>
      <c r="N7" s="95"/>
      <c r="O7" s="95"/>
      <c r="P7" s="95"/>
      <c r="Q7" s="95"/>
      <c r="R7" s="95"/>
      <c r="S7" s="95"/>
      <c r="T7" s="95"/>
      <c r="U7" s="95"/>
      <c r="V7" s="95"/>
      <c r="W7" s="95"/>
      <c r="X7" s="95"/>
      <c r="Y7" s="95"/>
      <c r="Z7" s="95"/>
      <c r="AA7" s="95"/>
      <c r="AB7" s="95"/>
      <c r="AC7" s="95"/>
      <c r="AD7" s="95"/>
      <c r="AE7" s="95"/>
      <c r="AF7" s="95"/>
      <c r="AG7" s="95"/>
      <c r="AH7" s="95"/>
      <c r="AI7" s="95"/>
      <c r="AJ7" s="95">
        <v>0</v>
      </c>
      <c r="AK7" s="95"/>
      <c r="AL7" s="95"/>
      <c r="AM7" s="95"/>
      <c r="AN7" s="95"/>
      <c r="AO7" s="95"/>
      <c r="AP7" s="95"/>
      <c r="AQ7" s="95"/>
      <c r="AR7" s="95"/>
      <c r="AS7" s="95"/>
      <c r="AT7" s="95"/>
      <c r="AU7" s="95"/>
      <c r="AV7" s="95"/>
      <c r="AW7" s="95"/>
      <c r="AX7" s="100">
        <f t="shared" si="3"/>
        <v>350000</v>
      </c>
      <c r="AY7" s="95"/>
      <c r="AZ7" s="95"/>
      <c r="BA7" s="95"/>
      <c r="BB7" s="95"/>
      <c r="BC7" s="95"/>
      <c r="BD7" s="95"/>
      <c r="BE7" s="95"/>
      <c r="BF7" s="95"/>
      <c r="BG7" s="95"/>
      <c r="BH7" s="95"/>
      <c r="BI7" s="95"/>
      <c r="BJ7" s="95"/>
      <c r="BK7" s="95"/>
      <c r="BL7" s="95"/>
      <c r="BM7" s="95"/>
      <c r="BN7" s="95"/>
      <c r="BO7" s="95"/>
      <c r="BP7" s="95"/>
      <c r="BQ7" s="95"/>
      <c r="BR7" s="95"/>
      <c r="BS7" s="95"/>
      <c r="BT7" s="95"/>
      <c r="BU7" s="95"/>
      <c r="BV7" s="95"/>
      <c r="BW7" s="95"/>
      <c r="BX7" s="95"/>
      <c r="BY7" s="95"/>
      <c r="BZ7" s="95">
        <v>350000</v>
      </c>
      <c r="CA7" s="95"/>
      <c r="CB7" s="95"/>
      <c r="CC7" s="95"/>
      <c r="CD7" s="95"/>
      <c r="CE7" s="95"/>
      <c r="CF7" s="95"/>
      <c r="CG7" s="95"/>
      <c r="CH7" s="95"/>
      <c r="CI7" s="95"/>
      <c r="CJ7" s="95"/>
      <c r="CK7" s="95"/>
      <c r="CL7" s="95"/>
      <c r="CM7" s="95"/>
      <c r="CN7" s="241">
        <f t="shared" si="0"/>
        <v>521270.4</v>
      </c>
      <c r="CO7" s="95"/>
      <c r="CP7" s="95"/>
      <c r="CQ7" s="95"/>
      <c r="CR7" s="95"/>
      <c r="CS7" s="95"/>
      <c r="CT7" s="95"/>
      <c r="CU7" s="95"/>
      <c r="CV7" s="95"/>
      <c r="CW7" s="95"/>
      <c r="CX7" s="95"/>
      <c r="CY7" s="95"/>
      <c r="CZ7" s="95"/>
      <c r="DA7" s="95"/>
      <c r="DB7" s="95"/>
      <c r="DC7" s="95"/>
      <c r="DD7" s="95"/>
      <c r="DE7" s="95"/>
      <c r="DF7" s="95"/>
      <c r="DG7" s="95"/>
      <c r="DH7" s="95"/>
      <c r="DI7" s="95"/>
      <c r="DJ7" s="95"/>
      <c r="DK7" s="95"/>
      <c r="DL7" s="95"/>
      <c r="DM7" s="95"/>
      <c r="DN7" s="95"/>
      <c r="DO7" s="95"/>
      <c r="DP7" s="95"/>
      <c r="DQ7" s="95">
        <v>521270.4</v>
      </c>
      <c r="DR7" s="95"/>
      <c r="DS7" s="95"/>
      <c r="DT7" s="95"/>
      <c r="DU7" s="95"/>
      <c r="DV7" s="95"/>
      <c r="DW7" s="95"/>
      <c r="DX7" s="95"/>
      <c r="DY7" s="95"/>
      <c r="DZ7" s="95"/>
      <c r="EA7" s="95"/>
      <c r="EB7" s="95"/>
      <c r="EC7" s="95"/>
      <c r="ED7" s="95"/>
      <c r="EE7" s="100">
        <f t="shared" si="1"/>
        <v>0</v>
      </c>
      <c r="EF7" s="95"/>
      <c r="EG7" s="95"/>
      <c r="EH7" s="95"/>
      <c r="EI7" s="95"/>
      <c r="EJ7" s="95"/>
      <c r="EK7" s="95"/>
      <c r="EL7" s="95"/>
      <c r="EM7" s="95"/>
      <c r="EN7" s="95"/>
      <c r="EO7" s="95"/>
      <c r="EP7" s="95"/>
      <c r="EQ7" s="95"/>
      <c r="ER7" s="95"/>
      <c r="ES7" s="95"/>
      <c r="ET7" s="95"/>
      <c r="EU7" s="95"/>
      <c r="EV7" s="95"/>
      <c r="EW7" s="95"/>
      <c r="EX7" s="95"/>
      <c r="EY7" s="95"/>
      <c r="EZ7" s="95"/>
      <c r="FA7" s="95"/>
      <c r="FB7" s="95"/>
      <c r="FC7" s="95"/>
      <c r="FD7" s="95"/>
      <c r="FE7" s="95"/>
      <c r="FF7" s="95"/>
      <c r="FG7" s="95"/>
      <c r="FH7" s="95"/>
      <c r="FI7" s="95"/>
      <c r="FJ7" s="95"/>
      <c r="FK7" s="95"/>
      <c r="FL7" s="95"/>
      <c r="FM7" s="95"/>
      <c r="FN7" s="95"/>
      <c r="FO7" s="95"/>
      <c r="FP7" s="95"/>
      <c r="FQ7" s="95"/>
      <c r="FR7" s="95"/>
      <c r="FS7" s="95"/>
      <c r="FT7" s="95"/>
      <c r="FU7" s="100">
        <f t="shared" si="4"/>
        <v>0</v>
      </c>
      <c r="FV7" s="95"/>
      <c r="FW7" s="95"/>
      <c r="FX7" s="95"/>
      <c r="FY7" s="95"/>
      <c r="FZ7" s="95"/>
      <c r="GA7" s="95"/>
      <c r="GB7" s="95"/>
      <c r="GC7" s="95"/>
      <c r="GD7" s="95"/>
      <c r="GE7" s="95"/>
      <c r="GF7" s="95"/>
      <c r="GG7" s="95"/>
      <c r="GH7" s="95"/>
      <c r="GI7" s="95"/>
      <c r="GJ7" s="95"/>
      <c r="GK7" s="95"/>
      <c r="GL7" s="95"/>
      <c r="GM7" s="95"/>
      <c r="GN7" s="95"/>
      <c r="GO7" s="95"/>
      <c r="GP7" s="95"/>
      <c r="GQ7" s="95"/>
      <c r="GR7" s="95"/>
      <c r="GS7" s="95"/>
      <c r="GT7" s="95"/>
      <c r="GU7" s="95"/>
      <c r="GV7" s="95"/>
      <c r="GW7" s="95"/>
      <c r="GX7" s="95"/>
      <c r="GY7" s="95"/>
      <c r="GZ7" s="95"/>
      <c r="HA7" s="95"/>
      <c r="HB7" s="95"/>
      <c r="HC7" s="95"/>
      <c r="HD7" s="95"/>
      <c r="HE7" s="95"/>
      <c r="HF7" s="95"/>
      <c r="HG7" s="95"/>
      <c r="HH7" s="95"/>
      <c r="HI7" s="95"/>
      <c r="HJ7" s="95"/>
    </row>
    <row r="8" spans="1:218" ht="25.5">
      <c r="A8" s="366"/>
      <c r="B8" s="20">
        <v>12001</v>
      </c>
      <c r="C8" s="38" t="s">
        <v>233</v>
      </c>
      <c r="D8" s="39" t="s">
        <v>205</v>
      </c>
      <c r="E8" s="39" t="s">
        <v>206</v>
      </c>
      <c r="F8" s="39" t="s">
        <v>206</v>
      </c>
      <c r="G8" s="100">
        <f t="shared" si="2"/>
        <v>11672197.789999999</v>
      </c>
      <c r="H8" s="95"/>
      <c r="I8" s="95"/>
      <c r="J8" s="95"/>
      <c r="K8" s="95"/>
      <c r="L8" s="95"/>
      <c r="M8" s="95"/>
      <c r="N8" s="95"/>
      <c r="O8" s="95"/>
      <c r="P8" s="95"/>
      <c r="Q8" s="95"/>
      <c r="R8" s="95"/>
      <c r="S8" s="95"/>
      <c r="T8" s="95"/>
      <c r="U8" s="95"/>
      <c r="V8" s="95"/>
      <c r="W8" s="95"/>
      <c r="X8" s="95"/>
      <c r="Y8" s="95"/>
      <c r="Z8" s="95"/>
      <c r="AA8" s="95"/>
      <c r="AB8" s="95"/>
      <c r="AC8" s="95"/>
      <c r="AD8" s="95"/>
      <c r="AE8" s="95"/>
      <c r="AF8" s="95"/>
      <c r="AG8" s="95"/>
      <c r="AH8" s="95"/>
      <c r="AI8" s="95">
        <v>11672197.789999999</v>
      </c>
      <c r="AJ8" s="95"/>
      <c r="AK8" s="95"/>
      <c r="AL8" s="95"/>
      <c r="AM8" s="95"/>
      <c r="AN8" s="95"/>
      <c r="AO8" s="95"/>
      <c r="AP8" s="95"/>
      <c r="AQ8" s="95"/>
      <c r="AR8" s="95"/>
      <c r="AS8" s="95"/>
      <c r="AT8" s="95"/>
      <c r="AU8" s="95"/>
      <c r="AV8" s="95"/>
      <c r="AW8" s="95"/>
      <c r="AX8" s="100">
        <f t="shared" si="3"/>
        <v>8032798.5999999996</v>
      </c>
      <c r="AY8" s="95"/>
      <c r="AZ8" s="95"/>
      <c r="BA8" s="95"/>
      <c r="BB8" s="95"/>
      <c r="BC8" s="95"/>
      <c r="BD8" s="95"/>
      <c r="BE8" s="95"/>
      <c r="BF8" s="95"/>
      <c r="BG8" s="95"/>
      <c r="BH8" s="95"/>
      <c r="BI8" s="95"/>
      <c r="BJ8" s="95"/>
      <c r="BK8" s="95"/>
      <c r="BL8" s="95"/>
      <c r="BM8" s="95"/>
      <c r="BN8" s="95"/>
      <c r="BO8" s="95"/>
      <c r="BP8" s="95"/>
      <c r="BQ8" s="95"/>
      <c r="BR8" s="95"/>
      <c r="BS8" s="95"/>
      <c r="BT8" s="95"/>
      <c r="BU8" s="95"/>
      <c r="BV8" s="95"/>
      <c r="BW8" s="95"/>
      <c r="BX8" s="95"/>
      <c r="BY8" s="95">
        <v>8032798.5999999996</v>
      </c>
      <c r="BZ8" s="95"/>
      <c r="CA8" s="95"/>
      <c r="CB8" s="95"/>
      <c r="CC8" s="95"/>
      <c r="CD8" s="95"/>
      <c r="CE8" s="95"/>
      <c r="CF8" s="95"/>
      <c r="CG8" s="95"/>
      <c r="CH8" s="95"/>
      <c r="CI8" s="95"/>
      <c r="CJ8" s="95"/>
      <c r="CK8" s="95"/>
      <c r="CL8" s="95"/>
      <c r="CM8" s="95"/>
      <c r="CN8" s="241">
        <f t="shared" si="0"/>
        <v>6347641.2999999998</v>
      </c>
      <c r="CO8" s="95"/>
      <c r="CP8" s="95"/>
      <c r="CQ8" s="95"/>
      <c r="CR8" s="95"/>
      <c r="CS8" s="95"/>
      <c r="CT8" s="95"/>
      <c r="CU8" s="95"/>
      <c r="CV8" s="95"/>
      <c r="CW8" s="95"/>
      <c r="CX8" s="95"/>
      <c r="CY8" s="95"/>
      <c r="CZ8" s="95"/>
      <c r="DA8" s="95"/>
      <c r="DB8" s="95"/>
      <c r="DC8" s="95"/>
      <c r="DD8" s="95"/>
      <c r="DE8" s="95"/>
      <c r="DF8" s="95"/>
      <c r="DG8" s="95"/>
      <c r="DH8" s="95"/>
      <c r="DI8" s="95"/>
      <c r="DJ8" s="95"/>
      <c r="DK8" s="95"/>
      <c r="DL8" s="95"/>
      <c r="DM8" s="95"/>
      <c r="DN8" s="95"/>
      <c r="DO8" s="95"/>
      <c r="DP8" s="95">
        <v>6347641.2999999998</v>
      </c>
      <c r="DQ8" s="95"/>
      <c r="DR8" s="95"/>
      <c r="DS8" s="95"/>
      <c r="DT8" s="95"/>
      <c r="DU8" s="95"/>
      <c r="DV8" s="95"/>
      <c r="DW8" s="95"/>
      <c r="DX8" s="95"/>
      <c r="DY8" s="95"/>
      <c r="DZ8" s="95"/>
      <c r="EA8" s="95"/>
      <c r="EB8" s="95"/>
      <c r="EC8" s="95"/>
      <c r="ED8" s="95"/>
      <c r="EE8" s="100">
        <f t="shared" si="1"/>
        <v>2848498</v>
      </c>
      <c r="EF8" s="95"/>
      <c r="EG8" s="95"/>
      <c r="EH8" s="95"/>
      <c r="EI8" s="95"/>
      <c r="EJ8" s="95"/>
      <c r="EK8" s="95"/>
      <c r="EL8" s="95"/>
      <c r="EM8" s="95"/>
      <c r="EN8" s="95"/>
      <c r="EO8" s="95"/>
      <c r="EP8" s="95"/>
      <c r="EQ8" s="95"/>
      <c r="ER8" s="95"/>
      <c r="ES8" s="95"/>
      <c r="ET8" s="95"/>
      <c r="EU8" s="95"/>
      <c r="EV8" s="95"/>
      <c r="EW8" s="95"/>
      <c r="EX8" s="95"/>
      <c r="EY8" s="95"/>
      <c r="EZ8" s="95"/>
      <c r="FA8" s="95"/>
      <c r="FB8" s="95"/>
      <c r="FC8" s="95"/>
      <c r="FD8" s="95"/>
      <c r="FE8" s="95"/>
      <c r="FF8" s="95"/>
      <c r="FG8" s="95">
        <v>2848498</v>
      </c>
      <c r="FH8" s="95"/>
      <c r="FI8" s="95"/>
      <c r="FJ8" s="95"/>
      <c r="FK8" s="95"/>
      <c r="FL8" s="95"/>
      <c r="FM8" s="95"/>
      <c r="FN8" s="95"/>
      <c r="FO8" s="95"/>
      <c r="FP8" s="95"/>
      <c r="FQ8" s="95"/>
      <c r="FR8" s="95"/>
      <c r="FS8" s="95"/>
      <c r="FT8" s="95"/>
      <c r="FU8" s="100">
        <f t="shared" si="4"/>
        <v>516278.1</v>
      </c>
      <c r="FV8" s="95"/>
      <c r="FW8" s="95"/>
      <c r="FX8" s="95"/>
      <c r="FY8" s="95"/>
      <c r="FZ8" s="95"/>
      <c r="GA8" s="95"/>
      <c r="GB8" s="95"/>
      <c r="GC8" s="95"/>
      <c r="GD8" s="95"/>
      <c r="GE8" s="95"/>
      <c r="GF8" s="95"/>
      <c r="GG8" s="95"/>
      <c r="GH8" s="95"/>
      <c r="GI8" s="95"/>
      <c r="GJ8" s="95"/>
      <c r="GK8" s="95"/>
      <c r="GL8" s="95"/>
      <c r="GM8" s="95"/>
      <c r="GN8" s="95"/>
      <c r="GO8" s="95"/>
      <c r="GP8" s="95"/>
      <c r="GQ8" s="95"/>
      <c r="GR8" s="95"/>
      <c r="GS8" s="95"/>
      <c r="GT8" s="95"/>
      <c r="GU8" s="95"/>
      <c r="GV8" s="95"/>
      <c r="GW8" s="95">
        <v>516278.1</v>
      </c>
      <c r="GX8" s="95"/>
      <c r="GY8" s="95"/>
      <c r="GZ8" s="95"/>
      <c r="HA8" s="95"/>
      <c r="HB8" s="95"/>
      <c r="HC8" s="95"/>
      <c r="HD8" s="95"/>
      <c r="HE8" s="95"/>
      <c r="HF8" s="95"/>
      <c r="HG8" s="95"/>
      <c r="HH8" s="95"/>
      <c r="HI8" s="95"/>
      <c r="HJ8" s="95"/>
    </row>
    <row r="9" spans="1:218" ht="51">
      <c r="A9" s="366"/>
      <c r="B9" s="20">
        <v>12004</v>
      </c>
      <c r="C9" s="38" t="s">
        <v>235</v>
      </c>
      <c r="D9" s="39" t="s">
        <v>205</v>
      </c>
      <c r="E9" s="39" t="s">
        <v>206</v>
      </c>
      <c r="F9" s="39" t="s">
        <v>206</v>
      </c>
      <c r="G9" s="100">
        <f t="shared" si="2"/>
        <v>3739180.47</v>
      </c>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v>3739180.47</v>
      </c>
      <c r="AJ9" s="95"/>
      <c r="AK9" s="95"/>
      <c r="AL9" s="95"/>
      <c r="AM9" s="95"/>
      <c r="AN9" s="95"/>
      <c r="AO9" s="95"/>
      <c r="AP9" s="95"/>
      <c r="AQ9" s="95"/>
      <c r="AR9" s="95"/>
      <c r="AS9" s="95"/>
      <c r="AT9" s="95"/>
      <c r="AU9" s="95"/>
      <c r="AV9" s="95"/>
      <c r="AW9" s="95"/>
      <c r="AX9" s="100">
        <f t="shared" si="3"/>
        <v>3495999.7</v>
      </c>
      <c r="AY9" s="95"/>
      <c r="AZ9" s="95"/>
      <c r="BA9" s="95"/>
      <c r="BB9" s="95"/>
      <c r="BC9" s="95"/>
      <c r="BD9" s="95"/>
      <c r="BE9" s="95"/>
      <c r="BF9" s="95"/>
      <c r="BG9" s="95"/>
      <c r="BH9" s="95"/>
      <c r="BI9" s="95"/>
      <c r="BJ9" s="95"/>
      <c r="BK9" s="95"/>
      <c r="BL9" s="95"/>
      <c r="BM9" s="95"/>
      <c r="BN9" s="95"/>
      <c r="BO9" s="95"/>
      <c r="BP9" s="95"/>
      <c r="BQ9" s="95"/>
      <c r="BR9" s="95"/>
      <c r="BS9" s="95"/>
      <c r="BT9" s="95"/>
      <c r="BU9" s="95"/>
      <c r="BV9" s="95"/>
      <c r="BW9" s="95"/>
      <c r="BX9" s="95"/>
      <c r="BY9" s="95">
        <v>3495999.7</v>
      </c>
      <c r="BZ9" s="95"/>
      <c r="CA9" s="95"/>
      <c r="CB9" s="95"/>
      <c r="CC9" s="95"/>
      <c r="CD9" s="95"/>
      <c r="CE9" s="95"/>
      <c r="CF9" s="95"/>
      <c r="CG9" s="95"/>
      <c r="CH9" s="95"/>
      <c r="CI9" s="95"/>
      <c r="CJ9" s="95"/>
      <c r="CK9" s="95"/>
      <c r="CL9" s="95"/>
      <c r="CM9" s="95"/>
      <c r="CN9" s="241">
        <f t="shared" si="0"/>
        <v>4402113.6500000004</v>
      </c>
      <c r="CO9" s="95"/>
      <c r="CP9" s="95"/>
      <c r="CQ9" s="95"/>
      <c r="CR9" s="95"/>
      <c r="CS9" s="95"/>
      <c r="CT9" s="95"/>
      <c r="CU9" s="95"/>
      <c r="CV9" s="95"/>
      <c r="CW9" s="95"/>
      <c r="CX9" s="95"/>
      <c r="CY9" s="95"/>
      <c r="CZ9" s="95"/>
      <c r="DA9" s="95"/>
      <c r="DB9" s="95"/>
      <c r="DC9" s="95"/>
      <c r="DD9" s="95"/>
      <c r="DE9" s="95"/>
      <c r="DF9" s="95"/>
      <c r="DG9" s="95"/>
      <c r="DH9" s="95"/>
      <c r="DI9" s="95"/>
      <c r="DJ9" s="95"/>
      <c r="DK9" s="95"/>
      <c r="DL9" s="95"/>
      <c r="DM9" s="95"/>
      <c r="DN9" s="95"/>
      <c r="DO9" s="95"/>
      <c r="DP9" s="50">
        <v>4402113.6500000004</v>
      </c>
      <c r="DQ9" s="95"/>
      <c r="DR9" s="95"/>
      <c r="DS9" s="95"/>
      <c r="DT9" s="95"/>
      <c r="DU9" s="95"/>
      <c r="DV9" s="95"/>
      <c r="DW9" s="95"/>
      <c r="DX9" s="95"/>
      <c r="DY9" s="95"/>
      <c r="DZ9" s="95"/>
      <c r="EA9" s="95"/>
      <c r="EB9" s="95"/>
      <c r="EC9" s="95"/>
      <c r="ED9" s="95"/>
      <c r="EE9" s="100">
        <f t="shared" si="1"/>
        <v>4386092.59</v>
      </c>
      <c r="EF9" s="95"/>
      <c r="EG9" s="95"/>
      <c r="EH9" s="95"/>
      <c r="EI9" s="95"/>
      <c r="EJ9" s="95"/>
      <c r="EK9" s="95"/>
      <c r="EL9" s="95"/>
      <c r="EM9" s="95"/>
      <c r="EN9" s="95"/>
      <c r="EO9" s="95"/>
      <c r="EP9" s="95"/>
      <c r="EQ9" s="95"/>
      <c r="ER9" s="95"/>
      <c r="ES9" s="95"/>
      <c r="ET9" s="95"/>
      <c r="EU9" s="95"/>
      <c r="EV9" s="95"/>
      <c r="EW9" s="95"/>
      <c r="EX9" s="95"/>
      <c r="EY9" s="95"/>
      <c r="EZ9" s="95"/>
      <c r="FA9" s="95"/>
      <c r="FB9" s="95"/>
      <c r="FC9" s="95"/>
      <c r="FD9" s="95"/>
      <c r="FE9" s="95"/>
      <c r="FF9" s="95"/>
      <c r="FG9" s="95">
        <v>4386092.59</v>
      </c>
      <c r="FH9" s="95"/>
      <c r="FI9" s="95"/>
      <c r="FJ9" s="95"/>
      <c r="FK9" s="95"/>
      <c r="FL9" s="95"/>
      <c r="FM9" s="95"/>
      <c r="FN9" s="95"/>
      <c r="FO9" s="95"/>
      <c r="FP9" s="95"/>
      <c r="FQ9" s="95"/>
      <c r="FR9" s="95"/>
      <c r="FS9" s="95"/>
      <c r="FT9" s="95"/>
      <c r="FU9" s="100">
        <f t="shared" si="4"/>
        <v>3955769.38</v>
      </c>
      <c r="FV9" s="95"/>
      <c r="FW9" s="95"/>
      <c r="FX9" s="95"/>
      <c r="FY9" s="95"/>
      <c r="FZ9" s="95"/>
      <c r="GA9" s="95"/>
      <c r="GB9" s="95"/>
      <c r="GC9" s="95"/>
      <c r="GD9" s="95"/>
      <c r="GE9" s="95"/>
      <c r="GF9" s="95"/>
      <c r="GG9" s="95"/>
      <c r="GH9" s="95"/>
      <c r="GI9" s="95"/>
      <c r="GJ9" s="95"/>
      <c r="GK9" s="95"/>
      <c r="GL9" s="95"/>
      <c r="GM9" s="95"/>
      <c r="GN9" s="95"/>
      <c r="GO9" s="95"/>
      <c r="GP9" s="95"/>
      <c r="GQ9" s="95"/>
      <c r="GR9" s="95"/>
      <c r="GS9" s="95"/>
      <c r="GT9" s="95"/>
      <c r="GU9" s="95"/>
      <c r="GV9" s="95"/>
      <c r="GW9" s="95">
        <v>3955769.38</v>
      </c>
      <c r="GX9" s="95"/>
      <c r="GY9" s="95"/>
      <c r="GZ9" s="95"/>
      <c r="HA9" s="95"/>
      <c r="HB9" s="95"/>
      <c r="HC9" s="95"/>
      <c r="HD9" s="95"/>
      <c r="HE9" s="95"/>
      <c r="HF9" s="95"/>
      <c r="HG9" s="95"/>
      <c r="HH9" s="95"/>
      <c r="HI9" s="95"/>
      <c r="HJ9" s="95"/>
    </row>
    <row r="10" spans="1:218" ht="89.25">
      <c r="A10" s="366"/>
      <c r="B10" s="20">
        <v>12005</v>
      </c>
      <c r="C10" s="38" t="s">
        <v>237</v>
      </c>
      <c r="D10" s="39" t="s">
        <v>205</v>
      </c>
      <c r="E10" s="39" t="s">
        <v>206</v>
      </c>
      <c r="F10" s="39" t="s">
        <v>206</v>
      </c>
      <c r="G10" s="100">
        <f t="shared" si="2"/>
        <v>513576.97</v>
      </c>
      <c r="H10" s="95"/>
      <c r="I10" s="95"/>
      <c r="J10" s="95"/>
      <c r="K10" s="95"/>
      <c r="L10" s="95"/>
      <c r="M10" s="95"/>
      <c r="N10" s="95"/>
      <c r="O10" s="95"/>
      <c r="P10" s="95"/>
      <c r="Q10" s="95"/>
      <c r="R10" s="95"/>
      <c r="S10" s="95"/>
      <c r="T10" s="95"/>
      <c r="U10" s="95"/>
      <c r="V10" s="95"/>
      <c r="W10" s="95"/>
      <c r="X10" s="95"/>
      <c r="Y10" s="95"/>
      <c r="Z10" s="95"/>
      <c r="AA10" s="95"/>
      <c r="AB10" s="95"/>
      <c r="AC10" s="95"/>
      <c r="AD10" s="95"/>
      <c r="AE10" s="95"/>
      <c r="AF10" s="95"/>
      <c r="AG10" s="95"/>
      <c r="AH10" s="95"/>
      <c r="AI10" s="121">
        <v>513576.97</v>
      </c>
      <c r="AJ10" s="95"/>
      <c r="AK10" s="95"/>
      <c r="AL10" s="95"/>
      <c r="AM10" s="95"/>
      <c r="AN10" s="95"/>
      <c r="AO10" s="95"/>
      <c r="AP10" s="95"/>
      <c r="AQ10" s="95"/>
      <c r="AR10" s="95"/>
      <c r="AS10" s="95"/>
      <c r="AT10" s="95"/>
      <c r="AU10" s="95"/>
      <c r="AV10" s="95"/>
      <c r="AW10" s="95"/>
      <c r="AX10" s="100">
        <f t="shared" si="3"/>
        <v>739927.1</v>
      </c>
      <c r="AY10" s="95"/>
      <c r="AZ10" s="95"/>
      <c r="BA10" s="95"/>
      <c r="BB10" s="95"/>
      <c r="BC10" s="95"/>
      <c r="BD10" s="95"/>
      <c r="BE10" s="95"/>
      <c r="BF10" s="95"/>
      <c r="BG10" s="95"/>
      <c r="BH10" s="95"/>
      <c r="BI10" s="95"/>
      <c r="BJ10" s="95"/>
      <c r="BK10" s="95"/>
      <c r="BL10" s="95"/>
      <c r="BM10" s="95"/>
      <c r="BN10" s="95"/>
      <c r="BO10" s="95"/>
      <c r="BP10" s="95"/>
      <c r="BQ10" s="95"/>
      <c r="BR10" s="95"/>
      <c r="BS10" s="95"/>
      <c r="BT10" s="95"/>
      <c r="BU10" s="95"/>
      <c r="BV10" s="95"/>
      <c r="BW10" s="95"/>
      <c r="BX10" s="95"/>
      <c r="BY10" s="95">
        <v>739927.1</v>
      </c>
      <c r="BZ10" s="95"/>
      <c r="CA10" s="95"/>
      <c r="CB10" s="95"/>
      <c r="CC10" s="95"/>
      <c r="CD10" s="95"/>
      <c r="CE10" s="95"/>
      <c r="CF10" s="95"/>
      <c r="CG10" s="95"/>
      <c r="CH10" s="95"/>
      <c r="CI10" s="95"/>
      <c r="CJ10" s="95"/>
      <c r="CK10" s="95"/>
      <c r="CL10" s="95"/>
      <c r="CM10" s="95"/>
      <c r="CN10" s="241">
        <f t="shared" si="0"/>
        <v>948557.9</v>
      </c>
      <c r="CO10" s="95"/>
      <c r="CP10" s="95"/>
      <c r="CQ10" s="95"/>
      <c r="CR10" s="95"/>
      <c r="CS10" s="95"/>
      <c r="CT10" s="95"/>
      <c r="CU10" s="95"/>
      <c r="CV10" s="95"/>
      <c r="CW10" s="95"/>
      <c r="CX10" s="95"/>
      <c r="CY10" s="95"/>
      <c r="CZ10" s="95"/>
      <c r="DA10" s="95"/>
      <c r="DB10" s="95"/>
      <c r="DC10" s="95"/>
      <c r="DD10" s="95"/>
      <c r="DE10" s="95"/>
      <c r="DF10" s="95"/>
      <c r="DG10" s="95"/>
      <c r="DH10" s="95"/>
      <c r="DI10" s="95"/>
      <c r="DJ10" s="95"/>
      <c r="DK10" s="95"/>
      <c r="DL10" s="95"/>
      <c r="DM10" s="95"/>
      <c r="DN10" s="95"/>
      <c r="DO10" s="95"/>
      <c r="DP10" s="95">
        <v>948557.9</v>
      </c>
      <c r="DQ10" s="95"/>
      <c r="DR10" s="95"/>
      <c r="DS10" s="95"/>
      <c r="DT10" s="95"/>
      <c r="DU10" s="95"/>
      <c r="DV10" s="95"/>
      <c r="DW10" s="95"/>
      <c r="DX10" s="95"/>
      <c r="DY10" s="95"/>
      <c r="DZ10" s="95"/>
      <c r="EA10" s="95"/>
      <c r="EB10" s="95"/>
      <c r="EC10" s="95"/>
      <c r="ED10" s="95"/>
      <c r="EE10" s="100">
        <f t="shared" si="1"/>
        <v>1185697.3999999999</v>
      </c>
      <c r="EF10" s="95"/>
      <c r="EG10" s="95"/>
      <c r="EH10" s="95"/>
      <c r="EI10" s="95"/>
      <c r="EJ10" s="95"/>
      <c r="EK10" s="95"/>
      <c r="EL10" s="95"/>
      <c r="EM10" s="95"/>
      <c r="EN10" s="95"/>
      <c r="EO10" s="95"/>
      <c r="EP10" s="95"/>
      <c r="EQ10" s="95"/>
      <c r="ER10" s="95"/>
      <c r="ES10" s="95"/>
      <c r="ET10" s="95"/>
      <c r="EU10" s="95"/>
      <c r="EV10" s="95"/>
      <c r="EW10" s="95"/>
      <c r="EX10" s="95"/>
      <c r="EY10" s="95"/>
      <c r="EZ10" s="95"/>
      <c r="FA10" s="95"/>
      <c r="FB10" s="95"/>
      <c r="FC10" s="95"/>
      <c r="FD10" s="95"/>
      <c r="FE10" s="95"/>
      <c r="FF10" s="95"/>
      <c r="FG10" s="95">
        <v>1185697.3999999999</v>
      </c>
      <c r="FH10" s="95"/>
      <c r="FI10" s="95"/>
      <c r="FJ10" s="95"/>
      <c r="FK10" s="95"/>
      <c r="FL10" s="95"/>
      <c r="FM10" s="95"/>
      <c r="FN10" s="95"/>
      <c r="FO10" s="95"/>
      <c r="FP10" s="95"/>
      <c r="FQ10" s="95"/>
      <c r="FR10" s="95"/>
      <c r="FS10" s="95"/>
      <c r="FT10" s="95"/>
      <c r="FU10" s="100">
        <f t="shared" si="4"/>
        <v>1422836.8</v>
      </c>
      <c r="FV10" s="95"/>
      <c r="FW10" s="95"/>
      <c r="FX10" s="95"/>
      <c r="FY10" s="95"/>
      <c r="FZ10" s="95"/>
      <c r="GA10" s="95"/>
      <c r="GB10" s="95"/>
      <c r="GC10" s="95"/>
      <c r="GD10" s="95"/>
      <c r="GE10" s="95"/>
      <c r="GF10" s="95"/>
      <c r="GG10" s="95"/>
      <c r="GH10" s="95"/>
      <c r="GI10" s="95"/>
      <c r="GJ10" s="95"/>
      <c r="GK10" s="95"/>
      <c r="GL10" s="95"/>
      <c r="GM10" s="95"/>
      <c r="GN10" s="95"/>
      <c r="GO10" s="95"/>
      <c r="GP10" s="95"/>
      <c r="GQ10" s="95"/>
      <c r="GR10" s="95"/>
      <c r="GS10" s="95"/>
      <c r="GT10" s="95"/>
      <c r="GU10" s="95"/>
      <c r="GV10" s="95"/>
      <c r="GW10" s="95">
        <v>1422836.8</v>
      </c>
      <c r="GX10" s="95"/>
      <c r="GY10" s="95"/>
      <c r="GZ10" s="95"/>
      <c r="HA10" s="95"/>
      <c r="HB10" s="95"/>
      <c r="HC10" s="95"/>
      <c r="HD10" s="95"/>
      <c r="HE10" s="95"/>
      <c r="HF10" s="95"/>
      <c r="HG10" s="95"/>
      <c r="HH10" s="95"/>
      <c r="HI10" s="95"/>
      <c r="HJ10" s="95"/>
    </row>
    <row r="11" spans="1:218" ht="38.25">
      <c r="A11" s="366"/>
      <c r="B11" s="20">
        <v>12010</v>
      </c>
      <c r="C11" s="38" t="s">
        <v>239</v>
      </c>
      <c r="D11" s="80" t="s">
        <v>205</v>
      </c>
      <c r="E11" s="80" t="s">
        <v>206</v>
      </c>
      <c r="F11" s="80" t="s">
        <v>207</v>
      </c>
      <c r="G11" s="100">
        <f t="shared" si="2"/>
        <v>0</v>
      </c>
      <c r="H11" s="95"/>
      <c r="I11" s="95"/>
      <c r="J11" s="95"/>
      <c r="K11" s="95"/>
      <c r="L11" s="95"/>
      <c r="M11" s="95"/>
      <c r="N11" s="95"/>
      <c r="O11" s="95"/>
      <c r="P11" s="95"/>
      <c r="Q11" s="95"/>
      <c r="R11" s="95"/>
      <c r="S11" s="95"/>
      <c r="T11" s="95"/>
      <c r="U11" s="95"/>
      <c r="V11" s="95"/>
      <c r="W11" s="95"/>
      <c r="X11" s="95"/>
      <c r="Y11" s="95"/>
      <c r="Z11" s="95"/>
      <c r="AA11" s="95"/>
      <c r="AB11" s="95"/>
      <c r="AC11" s="95"/>
      <c r="AD11" s="95"/>
      <c r="AE11" s="95"/>
      <c r="AF11" s="95"/>
      <c r="AG11" s="95"/>
      <c r="AH11" s="95"/>
      <c r="AI11" s="95"/>
      <c r="AJ11" s="95"/>
      <c r="AK11" s="95">
        <v>0</v>
      </c>
      <c r="AL11" s="95"/>
      <c r="AM11" s="95"/>
      <c r="AN11" s="95"/>
      <c r="AO11" s="95"/>
      <c r="AP11" s="95"/>
      <c r="AQ11" s="95"/>
      <c r="AR11" s="95"/>
      <c r="AS11" s="95"/>
      <c r="AT11" s="95"/>
      <c r="AU11" s="95"/>
      <c r="AV11" s="95"/>
      <c r="AW11" s="95"/>
      <c r="AX11" s="100">
        <f t="shared" si="3"/>
        <v>3500000</v>
      </c>
      <c r="AY11" s="95"/>
      <c r="AZ11" s="95"/>
      <c r="BA11" s="95"/>
      <c r="BB11" s="95"/>
      <c r="BC11" s="95"/>
      <c r="BD11" s="95"/>
      <c r="BE11" s="95"/>
      <c r="BF11" s="95"/>
      <c r="BG11" s="95"/>
      <c r="BH11" s="95"/>
      <c r="BI11" s="95"/>
      <c r="BJ11" s="95"/>
      <c r="BK11" s="95"/>
      <c r="BL11" s="95"/>
      <c r="BM11" s="95"/>
      <c r="BN11" s="95"/>
      <c r="BO11" s="95"/>
      <c r="BP11" s="95"/>
      <c r="BQ11" s="95"/>
      <c r="BR11" s="95"/>
      <c r="BS11" s="95"/>
      <c r="BT11" s="95"/>
      <c r="BU11" s="95"/>
      <c r="BV11" s="95"/>
      <c r="BW11" s="95"/>
      <c r="BX11" s="95"/>
      <c r="BY11" s="95"/>
      <c r="BZ11" s="95"/>
      <c r="CA11" s="95">
        <v>3500000</v>
      </c>
      <c r="CB11" s="95"/>
      <c r="CC11" s="95"/>
      <c r="CD11" s="95"/>
      <c r="CE11" s="95"/>
      <c r="CF11" s="95"/>
      <c r="CG11" s="95"/>
      <c r="CH11" s="95"/>
      <c r="CI11" s="95"/>
      <c r="CJ11" s="95"/>
      <c r="CK11" s="95"/>
      <c r="CL11" s="95"/>
      <c r="CM11" s="95"/>
      <c r="CN11" s="241">
        <f t="shared" si="0"/>
        <v>3500000</v>
      </c>
      <c r="CO11" s="95"/>
      <c r="CP11" s="95"/>
      <c r="CQ11" s="95"/>
      <c r="CR11" s="95"/>
      <c r="CS11" s="95"/>
      <c r="CT11" s="95"/>
      <c r="CU11" s="95"/>
      <c r="CV11" s="95"/>
      <c r="CW11" s="95"/>
      <c r="CX11" s="95"/>
      <c r="CY11" s="95"/>
      <c r="CZ11" s="95"/>
      <c r="DA11" s="95"/>
      <c r="DB11" s="95"/>
      <c r="DC11" s="95"/>
      <c r="DD11" s="95"/>
      <c r="DE11" s="95"/>
      <c r="DF11" s="95"/>
      <c r="DG11" s="95"/>
      <c r="DH11" s="95"/>
      <c r="DI11" s="95"/>
      <c r="DJ11" s="95"/>
      <c r="DK11" s="95"/>
      <c r="DL11" s="95"/>
      <c r="DM11" s="95"/>
      <c r="DN11" s="95"/>
      <c r="DO11" s="95"/>
      <c r="DP11" s="95"/>
      <c r="DQ11" s="95"/>
      <c r="DR11" s="95">
        <v>3500000</v>
      </c>
      <c r="DS11" s="95"/>
      <c r="DT11" s="95"/>
      <c r="DU11" s="95"/>
      <c r="DV11" s="95"/>
      <c r="DW11" s="95"/>
      <c r="DX11" s="95"/>
      <c r="DY11" s="95"/>
      <c r="DZ11" s="95"/>
      <c r="EA11" s="95"/>
      <c r="EB11" s="95"/>
      <c r="EC11" s="95"/>
      <c r="ED11" s="95"/>
      <c r="EE11" s="100">
        <f t="shared" si="1"/>
        <v>3500000</v>
      </c>
      <c r="EF11" s="95"/>
      <c r="EG11" s="95"/>
      <c r="EH11" s="95"/>
      <c r="EI11" s="95"/>
      <c r="EJ11" s="95"/>
      <c r="EK11" s="95"/>
      <c r="EL11" s="95"/>
      <c r="EM11" s="95"/>
      <c r="EN11" s="95"/>
      <c r="EO11" s="95"/>
      <c r="EP11" s="95"/>
      <c r="EQ11" s="95"/>
      <c r="ER11" s="95"/>
      <c r="ES11" s="95"/>
      <c r="ET11" s="95"/>
      <c r="EU11" s="95"/>
      <c r="EV11" s="95"/>
      <c r="EW11" s="95"/>
      <c r="EX11" s="95"/>
      <c r="EY11" s="95"/>
      <c r="EZ11" s="95"/>
      <c r="FA11" s="95"/>
      <c r="FB11" s="95"/>
      <c r="FC11" s="95"/>
      <c r="FD11" s="95"/>
      <c r="FE11" s="95"/>
      <c r="FF11" s="95"/>
      <c r="FG11" s="95"/>
      <c r="FH11" s="95"/>
      <c r="FI11" s="95">
        <v>3500000</v>
      </c>
      <c r="FJ11" s="95"/>
      <c r="FK11" s="95"/>
      <c r="FL11" s="95"/>
      <c r="FM11" s="95"/>
      <c r="FN11" s="95"/>
      <c r="FO11" s="95"/>
      <c r="FP11" s="95"/>
      <c r="FQ11" s="95"/>
      <c r="FR11" s="95"/>
      <c r="FS11" s="95"/>
      <c r="FT11" s="95"/>
      <c r="FU11" s="100">
        <f t="shared" si="4"/>
        <v>0</v>
      </c>
      <c r="FV11" s="95"/>
      <c r="FW11" s="95"/>
      <c r="FX11" s="95"/>
      <c r="FY11" s="95"/>
      <c r="FZ11" s="95"/>
      <c r="GA11" s="95"/>
      <c r="GB11" s="95"/>
      <c r="GC11" s="95"/>
      <c r="GD11" s="95"/>
      <c r="GE11" s="95"/>
      <c r="GF11" s="95"/>
      <c r="GG11" s="95"/>
      <c r="GH11" s="95"/>
      <c r="GI11" s="95"/>
      <c r="GJ11" s="95"/>
      <c r="GK11" s="95"/>
      <c r="GL11" s="95"/>
      <c r="GM11" s="95"/>
      <c r="GN11" s="95"/>
      <c r="GO11" s="95"/>
      <c r="GP11" s="95"/>
      <c r="GQ11" s="95"/>
      <c r="GR11" s="95"/>
      <c r="GS11" s="95"/>
      <c r="GT11" s="95"/>
      <c r="GU11" s="95"/>
      <c r="GV11" s="95"/>
      <c r="GW11" s="95"/>
      <c r="GX11" s="95"/>
      <c r="GY11" s="95"/>
      <c r="GZ11" s="95"/>
      <c r="HA11" s="95"/>
      <c r="HB11" s="95"/>
      <c r="HC11" s="95"/>
      <c r="HD11" s="95"/>
      <c r="HE11" s="95"/>
      <c r="HF11" s="95"/>
      <c r="HG11" s="95"/>
      <c r="HH11" s="95"/>
      <c r="HI11" s="95"/>
      <c r="HJ11" s="95"/>
    </row>
    <row r="12" spans="1:218" ht="51">
      <c r="A12" s="366"/>
      <c r="B12" s="20">
        <v>12011</v>
      </c>
      <c r="C12" s="38" t="s">
        <v>241</v>
      </c>
      <c r="D12" s="80" t="s">
        <v>205</v>
      </c>
      <c r="E12" s="80" t="s">
        <v>206</v>
      </c>
      <c r="F12" s="80" t="s">
        <v>207</v>
      </c>
      <c r="G12" s="100">
        <f t="shared" si="2"/>
        <v>0</v>
      </c>
      <c r="H12" s="95"/>
      <c r="I12" s="95"/>
      <c r="J12" s="95"/>
      <c r="K12" s="95"/>
      <c r="L12" s="95"/>
      <c r="M12" s="95"/>
      <c r="N12" s="95"/>
      <c r="O12" s="95"/>
      <c r="P12" s="95"/>
      <c r="Q12" s="95"/>
      <c r="R12" s="95"/>
      <c r="S12" s="95"/>
      <c r="T12" s="95"/>
      <c r="U12" s="95"/>
      <c r="V12" s="95"/>
      <c r="W12" s="95"/>
      <c r="X12" s="95"/>
      <c r="Y12" s="95"/>
      <c r="Z12" s="95"/>
      <c r="AA12" s="95"/>
      <c r="AB12" s="95"/>
      <c r="AC12" s="95"/>
      <c r="AD12" s="95"/>
      <c r="AE12" s="95"/>
      <c r="AF12" s="95"/>
      <c r="AG12" s="95"/>
      <c r="AH12" s="95"/>
      <c r="AI12" s="95"/>
      <c r="AJ12" s="95"/>
      <c r="AK12" s="95"/>
      <c r="AL12" s="95"/>
      <c r="AM12" s="95"/>
      <c r="AN12" s="95"/>
      <c r="AO12" s="95"/>
      <c r="AP12" s="95"/>
      <c r="AQ12" s="95"/>
      <c r="AR12" s="95"/>
      <c r="AS12" s="95"/>
      <c r="AT12" s="95"/>
      <c r="AU12" s="95"/>
      <c r="AV12" s="95"/>
      <c r="AW12" s="95"/>
      <c r="AX12" s="100">
        <f t="shared" si="3"/>
        <v>1380000</v>
      </c>
      <c r="AY12" s="95"/>
      <c r="AZ12" s="95"/>
      <c r="BA12" s="95"/>
      <c r="BB12" s="95"/>
      <c r="BC12" s="95"/>
      <c r="BD12" s="95"/>
      <c r="BE12" s="95"/>
      <c r="BF12" s="95"/>
      <c r="BG12" s="95"/>
      <c r="BH12" s="95"/>
      <c r="BI12" s="95"/>
      <c r="BJ12" s="95"/>
      <c r="BK12" s="95"/>
      <c r="BL12" s="95"/>
      <c r="BM12" s="95"/>
      <c r="BN12" s="95"/>
      <c r="BO12" s="95"/>
      <c r="BP12" s="95"/>
      <c r="BQ12" s="95"/>
      <c r="BR12" s="95"/>
      <c r="BS12" s="95"/>
      <c r="BT12" s="95"/>
      <c r="BU12" s="95"/>
      <c r="BV12" s="95"/>
      <c r="BW12" s="95"/>
      <c r="BX12" s="95"/>
      <c r="BY12" s="95"/>
      <c r="BZ12" s="95"/>
      <c r="CA12" s="95">
        <v>690000</v>
      </c>
      <c r="CB12" s="95"/>
      <c r="CC12" s="95"/>
      <c r="CD12" s="95">
        <v>690000</v>
      </c>
      <c r="CE12" s="95"/>
      <c r="CF12" s="95"/>
      <c r="CG12" s="95"/>
      <c r="CH12" s="95"/>
      <c r="CI12" s="95"/>
      <c r="CJ12" s="95"/>
      <c r="CK12" s="95"/>
      <c r="CL12" s="95"/>
      <c r="CM12" s="95"/>
      <c r="CN12" s="241">
        <f t="shared" si="0"/>
        <v>1380000</v>
      </c>
      <c r="CO12" s="95"/>
      <c r="CP12" s="95"/>
      <c r="CQ12" s="95"/>
      <c r="CR12" s="95"/>
      <c r="CS12" s="95"/>
      <c r="CT12" s="95"/>
      <c r="CU12" s="95"/>
      <c r="CV12" s="95"/>
      <c r="CW12" s="95"/>
      <c r="CX12" s="95"/>
      <c r="CY12" s="95"/>
      <c r="CZ12" s="95"/>
      <c r="DA12" s="95"/>
      <c r="DB12" s="95"/>
      <c r="DC12" s="95"/>
      <c r="DD12" s="95"/>
      <c r="DE12" s="95"/>
      <c r="DF12" s="95"/>
      <c r="DG12" s="95"/>
      <c r="DH12" s="95"/>
      <c r="DI12" s="95"/>
      <c r="DJ12" s="95"/>
      <c r="DK12" s="95"/>
      <c r="DL12" s="95"/>
      <c r="DM12" s="95"/>
      <c r="DN12" s="95"/>
      <c r="DO12" s="95"/>
      <c r="DP12" s="95"/>
      <c r="DQ12" s="95"/>
      <c r="DR12" s="95">
        <v>690000</v>
      </c>
      <c r="DS12" s="95"/>
      <c r="DT12" s="95"/>
      <c r="DU12" s="95">
        <v>690000</v>
      </c>
      <c r="DV12" s="95"/>
      <c r="DW12" s="95"/>
      <c r="DX12" s="95"/>
      <c r="DY12" s="95"/>
      <c r="DZ12" s="95"/>
      <c r="EA12" s="95"/>
      <c r="EB12" s="95"/>
      <c r="EC12" s="95"/>
      <c r="ED12" s="95"/>
      <c r="EE12" s="100">
        <f t="shared" si="1"/>
        <v>1380000</v>
      </c>
      <c r="EF12" s="95"/>
      <c r="EG12" s="95"/>
      <c r="EH12" s="95"/>
      <c r="EI12" s="95"/>
      <c r="EJ12" s="95"/>
      <c r="EK12" s="95"/>
      <c r="EL12" s="95"/>
      <c r="EM12" s="95"/>
      <c r="EN12" s="95"/>
      <c r="EO12" s="95"/>
      <c r="EP12" s="95"/>
      <c r="EQ12" s="95"/>
      <c r="ER12" s="95"/>
      <c r="ES12" s="95"/>
      <c r="ET12" s="95"/>
      <c r="EU12" s="95"/>
      <c r="EV12" s="95"/>
      <c r="EW12" s="95"/>
      <c r="EX12" s="95"/>
      <c r="EY12" s="95"/>
      <c r="EZ12" s="95"/>
      <c r="FA12" s="95"/>
      <c r="FB12" s="95"/>
      <c r="FC12" s="95"/>
      <c r="FD12" s="95"/>
      <c r="FE12" s="95"/>
      <c r="FF12" s="95"/>
      <c r="FG12" s="95"/>
      <c r="FH12" s="95"/>
      <c r="FI12" s="95">
        <v>690000</v>
      </c>
      <c r="FJ12" s="95"/>
      <c r="FK12" s="95"/>
      <c r="FL12" s="95">
        <v>690000</v>
      </c>
      <c r="FM12" s="95"/>
      <c r="FN12" s="95"/>
      <c r="FO12" s="95"/>
      <c r="FP12" s="95"/>
      <c r="FQ12" s="95"/>
      <c r="FR12" s="95"/>
      <c r="FS12" s="95"/>
      <c r="FT12" s="95"/>
      <c r="FU12" s="100">
        <f t="shared" si="4"/>
        <v>0</v>
      </c>
      <c r="FV12" s="95"/>
      <c r="FW12" s="95"/>
      <c r="FX12" s="95"/>
      <c r="FY12" s="95"/>
      <c r="FZ12" s="95"/>
      <c r="GA12" s="95"/>
      <c r="GB12" s="95"/>
      <c r="GC12" s="95"/>
      <c r="GD12" s="95"/>
      <c r="GE12" s="95"/>
      <c r="GF12" s="95"/>
      <c r="GG12" s="95"/>
      <c r="GH12" s="95"/>
      <c r="GI12" s="95"/>
      <c r="GJ12" s="95"/>
      <c r="GK12" s="95"/>
      <c r="GL12" s="95"/>
      <c r="GM12" s="95"/>
      <c r="GN12" s="95"/>
      <c r="GO12" s="95"/>
      <c r="GP12" s="95"/>
      <c r="GQ12" s="95"/>
      <c r="GR12" s="95"/>
      <c r="GS12" s="95"/>
      <c r="GT12" s="95"/>
      <c r="GU12" s="95"/>
      <c r="GV12" s="95"/>
      <c r="GW12" s="95"/>
      <c r="GX12" s="95"/>
      <c r="GY12" s="95"/>
      <c r="GZ12" s="95"/>
      <c r="HA12" s="95"/>
      <c r="HB12" s="95"/>
      <c r="HC12" s="95"/>
      <c r="HD12" s="95"/>
      <c r="HE12" s="95"/>
      <c r="HF12" s="95"/>
      <c r="HG12" s="95"/>
      <c r="HH12" s="95"/>
      <c r="HI12" s="95"/>
      <c r="HJ12" s="95"/>
    </row>
    <row r="13" spans="1:218" ht="25.5">
      <c r="A13" s="366"/>
      <c r="B13" s="20">
        <v>12012</v>
      </c>
      <c r="C13" s="38" t="s">
        <v>1232</v>
      </c>
      <c r="D13" s="80" t="s">
        <v>205</v>
      </c>
      <c r="E13" s="80" t="s">
        <v>206</v>
      </c>
      <c r="F13" s="80" t="s">
        <v>207</v>
      </c>
      <c r="G13" s="100">
        <f t="shared" si="2"/>
        <v>574550</v>
      </c>
      <c r="H13" s="95"/>
      <c r="I13" s="95"/>
      <c r="J13" s="95"/>
      <c r="K13" s="95"/>
      <c r="L13" s="95"/>
      <c r="M13" s="95"/>
      <c r="N13" s="95"/>
      <c r="O13" s="95"/>
      <c r="P13" s="95"/>
      <c r="Q13" s="95"/>
      <c r="R13" s="95"/>
      <c r="S13" s="95"/>
      <c r="T13" s="95"/>
      <c r="U13" s="95"/>
      <c r="V13" s="95"/>
      <c r="W13" s="95"/>
      <c r="X13" s="95"/>
      <c r="Y13" s="95"/>
      <c r="Z13" s="95"/>
      <c r="AA13" s="95"/>
      <c r="AB13" s="95"/>
      <c r="AC13" s="95"/>
      <c r="AD13" s="95"/>
      <c r="AE13" s="95"/>
      <c r="AF13" s="95"/>
      <c r="AG13" s="95"/>
      <c r="AH13" s="95"/>
      <c r="AI13" s="95"/>
      <c r="AJ13" s="95"/>
      <c r="AK13" s="95">
        <v>574550</v>
      </c>
      <c r="AL13" s="95"/>
      <c r="AM13" s="95"/>
      <c r="AN13" s="95"/>
      <c r="AO13" s="95"/>
      <c r="AP13" s="95"/>
      <c r="AQ13" s="95"/>
      <c r="AR13" s="95"/>
      <c r="AS13" s="95"/>
      <c r="AT13" s="95"/>
      <c r="AU13" s="95"/>
      <c r="AV13" s="95"/>
      <c r="AW13" s="95"/>
      <c r="AX13" s="100">
        <f t="shared" si="3"/>
        <v>1000000</v>
      </c>
      <c r="AY13" s="95"/>
      <c r="AZ13" s="95"/>
      <c r="BA13" s="95"/>
      <c r="BB13" s="95"/>
      <c r="BC13" s="95"/>
      <c r="BD13" s="95"/>
      <c r="BE13" s="95"/>
      <c r="BF13" s="95"/>
      <c r="BG13" s="95"/>
      <c r="BH13" s="95"/>
      <c r="BI13" s="95"/>
      <c r="BJ13" s="95"/>
      <c r="BK13" s="95"/>
      <c r="BL13" s="95"/>
      <c r="BM13" s="95"/>
      <c r="BN13" s="95"/>
      <c r="BO13" s="95"/>
      <c r="BP13" s="95"/>
      <c r="BQ13" s="95"/>
      <c r="BR13" s="95"/>
      <c r="BS13" s="95"/>
      <c r="BT13" s="95"/>
      <c r="BU13" s="95"/>
      <c r="BV13" s="95"/>
      <c r="BW13" s="95"/>
      <c r="BX13" s="95"/>
      <c r="BY13" s="95"/>
      <c r="BZ13" s="95"/>
      <c r="CA13" s="95">
        <v>1000000</v>
      </c>
      <c r="CB13" s="95"/>
      <c r="CC13" s="95"/>
      <c r="CD13" s="95"/>
      <c r="CE13" s="95"/>
      <c r="CF13" s="95"/>
      <c r="CG13" s="95"/>
      <c r="CH13" s="95"/>
      <c r="CI13" s="95"/>
      <c r="CJ13" s="95"/>
      <c r="CK13" s="95"/>
      <c r="CL13" s="95"/>
      <c r="CM13" s="95"/>
      <c r="CN13" s="241">
        <f t="shared" si="0"/>
        <v>1000000</v>
      </c>
      <c r="CO13" s="95"/>
      <c r="CP13" s="95"/>
      <c r="CQ13" s="95"/>
      <c r="CR13" s="95"/>
      <c r="CS13" s="95"/>
      <c r="CT13" s="95"/>
      <c r="CU13" s="95"/>
      <c r="CV13" s="95"/>
      <c r="CW13" s="95"/>
      <c r="CX13" s="95"/>
      <c r="CY13" s="95"/>
      <c r="CZ13" s="95"/>
      <c r="DA13" s="95"/>
      <c r="DB13" s="95"/>
      <c r="DC13" s="95"/>
      <c r="DD13" s="95"/>
      <c r="DE13" s="95"/>
      <c r="DF13" s="95"/>
      <c r="DG13" s="95"/>
      <c r="DH13" s="95"/>
      <c r="DI13" s="95"/>
      <c r="DJ13" s="95"/>
      <c r="DK13" s="95"/>
      <c r="DL13" s="95"/>
      <c r="DM13" s="95"/>
      <c r="DN13" s="95"/>
      <c r="DO13" s="95"/>
      <c r="DP13" s="95"/>
      <c r="DQ13" s="95"/>
      <c r="DR13" s="95">
        <v>1000000</v>
      </c>
      <c r="DS13" s="95"/>
      <c r="DT13" s="95"/>
      <c r="DU13" s="95"/>
      <c r="DV13" s="95"/>
      <c r="DW13" s="95"/>
      <c r="DX13" s="95"/>
      <c r="DY13" s="95"/>
      <c r="DZ13" s="95"/>
      <c r="EA13" s="95"/>
      <c r="EB13" s="95"/>
      <c r="EC13" s="95"/>
      <c r="ED13" s="95"/>
      <c r="EE13" s="100">
        <f t="shared" si="1"/>
        <v>1000000</v>
      </c>
      <c r="EF13" s="95"/>
      <c r="EG13" s="95"/>
      <c r="EH13" s="95"/>
      <c r="EI13" s="95"/>
      <c r="EJ13" s="95"/>
      <c r="EK13" s="95"/>
      <c r="EL13" s="95"/>
      <c r="EM13" s="95"/>
      <c r="EN13" s="95"/>
      <c r="EO13" s="95"/>
      <c r="EP13" s="95"/>
      <c r="EQ13" s="95"/>
      <c r="ER13" s="95"/>
      <c r="ES13" s="95"/>
      <c r="ET13" s="95"/>
      <c r="EU13" s="95"/>
      <c r="EV13" s="95"/>
      <c r="EW13" s="95"/>
      <c r="EX13" s="95"/>
      <c r="EY13" s="95"/>
      <c r="EZ13" s="95"/>
      <c r="FA13" s="95"/>
      <c r="FB13" s="95"/>
      <c r="FC13" s="95"/>
      <c r="FD13" s="95"/>
      <c r="FE13" s="95"/>
      <c r="FF13" s="95"/>
      <c r="FG13" s="95"/>
      <c r="FH13" s="95"/>
      <c r="FI13" s="95">
        <v>1000000</v>
      </c>
      <c r="FJ13" s="95"/>
      <c r="FK13" s="95"/>
      <c r="FL13" s="95"/>
      <c r="FM13" s="95"/>
      <c r="FN13" s="95"/>
      <c r="FO13" s="95"/>
      <c r="FP13" s="95"/>
      <c r="FQ13" s="95"/>
      <c r="FR13" s="95"/>
      <c r="FS13" s="95"/>
      <c r="FT13" s="95"/>
      <c r="FU13" s="100">
        <f t="shared" si="4"/>
        <v>0</v>
      </c>
      <c r="FV13" s="95"/>
      <c r="FW13" s="95"/>
      <c r="FX13" s="95"/>
      <c r="FY13" s="95"/>
      <c r="FZ13" s="95"/>
      <c r="GA13" s="95"/>
      <c r="GB13" s="95"/>
      <c r="GC13" s="95"/>
      <c r="GD13" s="95"/>
      <c r="GE13" s="95"/>
      <c r="GF13" s="95"/>
      <c r="GG13" s="95"/>
      <c r="GH13" s="95"/>
      <c r="GI13" s="95"/>
      <c r="GJ13" s="95"/>
      <c r="GK13" s="95"/>
      <c r="GL13" s="95"/>
      <c r="GM13" s="95"/>
      <c r="GN13" s="95"/>
      <c r="GO13" s="95"/>
      <c r="GP13" s="95"/>
      <c r="GQ13" s="95"/>
      <c r="GR13" s="95"/>
      <c r="GS13" s="95"/>
      <c r="GT13" s="95"/>
      <c r="GU13" s="95"/>
      <c r="GV13" s="95"/>
      <c r="GW13" s="95"/>
      <c r="GX13" s="95"/>
      <c r="GY13" s="95"/>
      <c r="GZ13" s="95"/>
      <c r="HA13" s="95"/>
      <c r="HB13" s="95"/>
      <c r="HC13" s="95"/>
      <c r="HD13" s="95"/>
      <c r="HE13" s="95"/>
      <c r="HF13" s="95"/>
      <c r="HG13" s="95"/>
      <c r="HH13" s="95"/>
      <c r="HI13" s="95"/>
      <c r="HJ13" s="95"/>
    </row>
    <row r="14" spans="1:218" ht="25.5">
      <c r="A14" s="367"/>
      <c r="B14" s="20">
        <v>32001</v>
      </c>
      <c r="C14" s="38" t="s">
        <v>245</v>
      </c>
      <c r="D14" s="80" t="s">
        <v>205</v>
      </c>
      <c r="E14" s="80" t="s">
        <v>206</v>
      </c>
      <c r="F14" s="80" t="s">
        <v>207</v>
      </c>
      <c r="G14" s="100">
        <f t="shared" si="2"/>
        <v>0</v>
      </c>
      <c r="H14" s="95"/>
      <c r="I14" s="95"/>
      <c r="J14" s="95"/>
      <c r="K14" s="95"/>
      <c r="L14" s="95"/>
      <c r="M14" s="95"/>
      <c r="N14" s="95"/>
      <c r="O14" s="95"/>
      <c r="P14" s="95"/>
      <c r="Q14" s="95"/>
      <c r="R14" s="95"/>
      <c r="S14" s="95"/>
      <c r="T14" s="95"/>
      <c r="U14" s="95"/>
      <c r="V14" s="95"/>
      <c r="W14" s="95"/>
      <c r="X14" s="95"/>
      <c r="Y14" s="95"/>
      <c r="Z14" s="95"/>
      <c r="AA14" s="95"/>
      <c r="AB14" s="95"/>
      <c r="AC14" s="95"/>
      <c r="AD14" s="95"/>
      <c r="AE14" s="95"/>
      <c r="AF14" s="95"/>
      <c r="AG14" s="95"/>
      <c r="AH14" s="95"/>
      <c r="AI14" s="95"/>
      <c r="AJ14" s="95"/>
      <c r="AK14" s="95"/>
      <c r="AL14" s="95"/>
      <c r="AM14" s="95"/>
      <c r="AN14" s="95"/>
      <c r="AO14" s="95"/>
      <c r="AP14" s="95"/>
      <c r="AQ14" s="95"/>
      <c r="AR14" s="95"/>
      <c r="AS14" s="95"/>
      <c r="AT14" s="95"/>
      <c r="AU14" s="95"/>
      <c r="AV14" s="95"/>
      <c r="AW14" s="95"/>
      <c r="AX14" s="100">
        <f t="shared" si="3"/>
        <v>650000</v>
      </c>
      <c r="AY14" s="95"/>
      <c r="AZ14" s="95"/>
      <c r="BA14" s="95"/>
      <c r="BB14" s="95"/>
      <c r="BC14" s="95"/>
      <c r="BD14" s="95"/>
      <c r="BE14" s="95"/>
      <c r="BF14" s="95"/>
      <c r="BG14" s="95"/>
      <c r="BH14" s="95"/>
      <c r="BI14" s="95"/>
      <c r="BJ14" s="95"/>
      <c r="BK14" s="95"/>
      <c r="BL14" s="95"/>
      <c r="BM14" s="95"/>
      <c r="BN14" s="95"/>
      <c r="BO14" s="95"/>
      <c r="BP14" s="95"/>
      <c r="BQ14" s="95"/>
      <c r="BR14" s="95"/>
      <c r="BS14" s="95"/>
      <c r="BT14" s="95"/>
      <c r="BU14" s="95"/>
      <c r="BV14" s="95"/>
      <c r="BW14" s="95"/>
      <c r="BX14" s="95"/>
      <c r="BY14" s="95"/>
      <c r="BZ14" s="95"/>
      <c r="CA14" s="95"/>
      <c r="CB14" s="95">
        <v>650000</v>
      </c>
      <c r="CC14" s="95"/>
      <c r="CD14" s="95"/>
      <c r="CE14" s="95"/>
      <c r="CF14" s="95"/>
      <c r="CG14" s="95"/>
      <c r="CH14" s="95"/>
      <c r="CI14" s="95"/>
      <c r="CJ14" s="95"/>
      <c r="CK14" s="95"/>
      <c r="CL14" s="95"/>
      <c r="CM14" s="95"/>
      <c r="CN14" s="241">
        <f t="shared" si="0"/>
        <v>4020000</v>
      </c>
      <c r="CO14" s="95"/>
      <c r="CP14" s="95"/>
      <c r="CQ14" s="95"/>
      <c r="CR14" s="95"/>
      <c r="CS14" s="95"/>
      <c r="CT14" s="95"/>
      <c r="CU14" s="95"/>
      <c r="CV14" s="95"/>
      <c r="CW14" s="95"/>
      <c r="CX14" s="95"/>
      <c r="CY14" s="95"/>
      <c r="CZ14" s="95"/>
      <c r="DA14" s="95"/>
      <c r="DB14" s="95"/>
      <c r="DC14" s="95"/>
      <c r="DD14" s="95"/>
      <c r="DE14" s="95"/>
      <c r="DF14" s="95"/>
      <c r="DG14" s="95"/>
      <c r="DH14" s="95"/>
      <c r="DI14" s="95"/>
      <c r="DJ14" s="95"/>
      <c r="DK14" s="95"/>
      <c r="DL14" s="95"/>
      <c r="DM14" s="95"/>
      <c r="DN14" s="95"/>
      <c r="DO14" s="95"/>
      <c r="DP14" s="95"/>
      <c r="DQ14" s="95"/>
      <c r="DR14" s="95"/>
      <c r="DS14" s="95">
        <v>4020000</v>
      </c>
      <c r="DT14" s="95"/>
      <c r="DU14" s="95"/>
      <c r="DV14" s="95"/>
      <c r="DW14" s="95"/>
      <c r="DX14" s="95"/>
      <c r="DY14" s="95"/>
      <c r="DZ14" s="95"/>
      <c r="EA14" s="95"/>
      <c r="EB14" s="95"/>
      <c r="EC14" s="95"/>
      <c r="ED14" s="95"/>
      <c r="EE14" s="100">
        <f t="shared" si="1"/>
        <v>0</v>
      </c>
      <c r="EF14" s="95"/>
      <c r="EG14" s="95"/>
      <c r="EH14" s="95"/>
      <c r="EI14" s="95"/>
      <c r="EJ14" s="95"/>
      <c r="EK14" s="95"/>
      <c r="EL14" s="95"/>
      <c r="EM14" s="95"/>
      <c r="EN14" s="95"/>
      <c r="EO14" s="95"/>
      <c r="EP14" s="95"/>
      <c r="EQ14" s="95"/>
      <c r="ER14" s="95"/>
      <c r="ES14" s="95"/>
      <c r="ET14" s="95"/>
      <c r="EU14" s="95"/>
      <c r="EV14" s="95"/>
      <c r="EW14" s="95"/>
      <c r="EX14" s="95"/>
      <c r="EY14" s="95"/>
      <c r="EZ14" s="95"/>
      <c r="FA14" s="95"/>
      <c r="FB14" s="95"/>
      <c r="FC14" s="95"/>
      <c r="FD14" s="95"/>
      <c r="FE14" s="95"/>
      <c r="FF14" s="95"/>
      <c r="FG14" s="95"/>
      <c r="FH14" s="95"/>
      <c r="FI14" s="95"/>
      <c r="FJ14" s="95"/>
      <c r="FK14" s="95"/>
      <c r="FL14" s="95"/>
      <c r="FM14" s="95"/>
      <c r="FN14" s="95"/>
      <c r="FO14" s="95"/>
      <c r="FP14" s="95"/>
      <c r="FQ14" s="95"/>
      <c r="FR14" s="95"/>
      <c r="FS14" s="95"/>
      <c r="FT14" s="95"/>
      <c r="FU14" s="100">
        <f t="shared" si="4"/>
        <v>0</v>
      </c>
      <c r="FV14" s="95"/>
      <c r="FW14" s="95"/>
      <c r="FX14" s="95"/>
      <c r="FY14" s="95"/>
      <c r="FZ14" s="95"/>
      <c r="GA14" s="95"/>
      <c r="GB14" s="95"/>
      <c r="GC14" s="95"/>
      <c r="GD14" s="95"/>
      <c r="GE14" s="95"/>
      <c r="GF14" s="95"/>
      <c r="GG14" s="95"/>
      <c r="GH14" s="95"/>
      <c r="GI14" s="95"/>
      <c r="GJ14" s="95"/>
      <c r="GK14" s="95"/>
      <c r="GL14" s="95"/>
      <c r="GM14" s="95"/>
      <c r="GN14" s="95"/>
      <c r="GO14" s="95"/>
      <c r="GP14" s="95"/>
      <c r="GQ14" s="95"/>
      <c r="GR14" s="95"/>
      <c r="GS14" s="95"/>
      <c r="GT14" s="95"/>
      <c r="GU14" s="95"/>
      <c r="GV14" s="95"/>
      <c r="GW14" s="95"/>
      <c r="GX14" s="95"/>
      <c r="GY14" s="95"/>
      <c r="GZ14" s="95"/>
      <c r="HA14" s="95"/>
      <c r="HB14" s="95"/>
      <c r="HC14" s="95"/>
      <c r="HD14" s="95"/>
      <c r="HE14" s="95"/>
      <c r="HF14" s="95"/>
      <c r="HG14" s="95"/>
      <c r="HH14" s="95"/>
      <c r="HI14" s="95"/>
      <c r="HJ14" s="95"/>
    </row>
    <row r="15" spans="1:218" ht="51">
      <c r="A15" s="365">
        <v>1058</v>
      </c>
      <c r="B15" s="20">
        <v>11001</v>
      </c>
      <c r="C15" s="38" t="s">
        <v>254</v>
      </c>
      <c r="D15" s="39" t="s">
        <v>205</v>
      </c>
      <c r="E15" s="39" t="s">
        <v>207</v>
      </c>
      <c r="F15" s="39" t="s">
        <v>207</v>
      </c>
      <c r="G15" s="100">
        <f t="shared" si="2"/>
        <v>2110933.23</v>
      </c>
      <c r="H15" s="95">
        <v>1168734.97</v>
      </c>
      <c r="I15" s="95">
        <v>587018.19999999995</v>
      </c>
      <c r="J15" s="95">
        <v>124871.2</v>
      </c>
      <c r="K15" s="95">
        <v>22335.41</v>
      </c>
      <c r="L15" s="95"/>
      <c r="M15" s="95">
        <v>41036.699999999997</v>
      </c>
      <c r="N15" s="95">
        <v>1522.21</v>
      </c>
      <c r="O15" s="95">
        <v>6381.48</v>
      </c>
      <c r="P15" s="95">
        <v>940</v>
      </c>
      <c r="Q15" s="95">
        <v>41827.599999999999</v>
      </c>
      <c r="R15" s="95">
        <v>1431.5</v>
      </c>
      <c r="S15" s="95"/>
      <c r="T15" s="95"/>
      <c r="U15" s="95">
        <v>17716.7</v>
      </c>
      <c r="V15" s="95">
        <v>230</v>
      </c>
      <c r="W15" s="95">
        <v>3630.85</v>
      </c>
      <c r="X15" s="95"/>
      <c r="Y15" s="95">
        <v>23015.13</v>
      </c>
      <c r="Z15" s="95">
        <v>21746.5</v>
      </c>
      <c r="AA15" s="95">
        <v>21613</v>
      </c>
      <c r="AB15" s="95"/>
      <c r="AC15" s="95">
        <v>5499.87</v>
      </c>
      <c r="AD15" s="95">
        <v>7779.41</v>
      </c>
      <c r="AE15" s="95">
        <v>9826.19</v>
      </c>
      <c r="AF15" s="95"/>
      <c r="AG15" s="95">
        <v>1623.1</v>
      </c>
      <c r="AH15" s="95"/>
      <c r="AI15" s="95"/>
      <c r="AJ15" s="95"/>
      <c r="AK15" s="95"/>
      <c r="AL15" s="95"/>
      <c r="AM15" s="95"/>
      <c r="AN15" s="95"/>
      <c r="AO15" s="95"/>
      <c r="AP15" s="95">
        <v>2153.21</v>
      </c>
      <c r="AQ15" s="95"/>
      <c r="AR15" s="95"/>
      <c r="AS15" s="95"/>
      <c r="AT15" s="95"/>
      <c r="AU15" s="95"/>
      <c r="AV15" s="95"/>
      <c r="AW15" s="95"/>
      <c r="AX15" s="241">
        <f t="shared" si="3"/>
        <v>2437775.8000000003</v>
      </c>
      <c r="AY15" s="95">
        <v>1636709</v>
      </c>
      <c r="AZ15" s="95">
        <v>199158.6</v>
      </c>
      <c r="BA15" s="95">
        <v>118582.2</v>
      </c>
      <c r="BB15" s="95">
        <v>223864.3</v>
      </c>
      <c r="BC15" s="95"/>
      <c r="BD15" s="95">
        <v>65271.4</v>
      </c>
      <c r="BE15" s="95">
        <v>835.6</v>
      </c>
      <c r="BF15" s="95">
        <v>12311</v>
      </c>
      <c r="BG15" s="95">
        <v>1120</v>
      </c>
      <c r="BH15" s="95">
        <v>5000</v>
      </c>
      <c r="BI15" s="95"/>
      <c r="BJ15" s="95"/>
      <c r="BK15" s="95">
        <v>25631</v>
      </c>
      <c r="BL15" s="95">
        <v>1600</v>
      </c>
      <c r="BM15" s="95">
        <v>6300</v>
      </c>
      <c r="BN15" s="95">
        <v>20000</v>
      </c>
      <c r="BO15" s="95">
        <v>3000</v>
      </c>
      <c r="BP15" s="95">
        <v>21400</v>
      </c>
      <c r="BQ15" s="95">
        <v>36430</v>
      </c>
      <c r="BR15" s="95">
        <v>12112.2</v>
      </c>
      <c r="BS15" s="95">
        <v>12192</v>
      </c>
      <c r="BT15" s="95">
        <v>7536.2</v>
      </c>
      <c r="BU15" s="95">
        <v>23600</v>
      </c>
      <c r="BV15" s="95"/>
      <c r="BW15" s="95">
        <v>3142.3</v>
      </c>
      <c r="BX15" s="95"/>
      <c r="BY15" s="95"/>
      <c r="BZ15" s="95"/>
      <c r="CA15" s="95"/>
      <c r="CB15" s="95"/>
      <c r="CC15" s="95"/>
      <c r="CD15" s="95"/>
      <c r="CE15" s="95"/>
      <c r="CF15" s="95">
        <v>1980</v>
      </c>
      <c r="CG15" s="95"/>
      <c r="CH15" s="95"/>
      <c r="CI15" s="95"/>
      <c r="CJ15" s="95"/>
      <c r="CK15" s="95"/>
      <c r="CL15" s="95"/>
      <c r="CM15" s="95"/>
      <c r="CN15" s="241">
        <f t="shared" si="0"/>
        <v>2579739.1079999995</v>
      </c>
      <c r="CO15" s="95">
        <v>1667984.608</v>
      </c>
      <c r="CP15" s="95">
        <v>203481.9</v>
      </c>
      <c r="CQ15" s="95">
        <v>142893.4</v>
      </c>
      <c r="CR15" s="95">
        <v>223864.3</v>
      </c>
      <c r="CS15" s="95"/>
      <c r="CT15" s="95">
        <v>69281</v>
      </c>
      <c r="CU15" s="95">
        <v>1770</v>
      </c>
      <c r="CV15" s="95">
        <v>16728</v>
      </c>
      <c r="CW15" s="95">
        <v>1120</v>
      </c>
      <c r="CX15" s="95">
        <v>39600</v>
      </c>
      <c r="CY15" s="95">
        <v>5100</v>
      </c>
      <c r="CZ15" s="95">
        <v>10000</v>
      </c>
      <c r="DA15" s="95"/>
      <c r="DB15" s="95">
        <v>22901</v>
      </c>
      <c r="DC15" s="95">
        <v>1600</v>
      </c>
      <c r="DD15" s="95">
        <v>6800</v>
      </c>
      <c r="DE15" s="95">
        <v>20000</v>
      </c>
      <c r="DF15" s="95">
        <v>10000</v>
      </c>
      <c r="DG15" s="95">
        <v>34784</v>
      </c>
      <c r="DH15" s="95">
        <v>45430</v>
      </c>
      <c r="DI15" s="95">
        <v>5000</v>
      </c>
      <c r="DJ15" s="95">
        <v>12192</v>
      </c>
      <c r="DK15" s="95">
        <v>7536.1</v>
      </c>
      <c r="DL15" s="95">
        <v>23600</v>
      </c>
      <c r="DM15" s="95"/>
      <c r="DN15" s="95">
        <v>4494.3</v>
      </c>
      <c r="DO15" s="95"/>
      <c r="DP15" s="95"/>
      <c r="DQ15" s="95"/>
      <c r="DR15" s="95"/>
      <c r="DS15" s="95"/>
      <c r="DT15" s="95"/>
      <c r="DU15" s="95"/>
      <c r="DV15" s="95"/>
      <c r="DW15" s="95">
        <v>3578.5</v>
      </c>
      <c r="DX15" s="95"/>
      <c r="DY15" s="95"/>
      <c r="DZ15" s="95"/>
      <c r="EA15" s="95"/>
      <c r="EB15" s="95"/>
      <c r="EC15" s="95"/>
      <c r="ED15" s="95"/>
      <c r="EE15" s="100">
        <f t="shared" si="1"/>
        <v>2596742.1344639999</v>
      </c>
      <c r="EF15" s="95">
        <v>1681880.5120000001</v>
      </c>
      <c r="EG15" s="95">
        <v>205189.42246399997</v>
      </c>
      <c r="EH15" s="95">
        <v>144293</v>
      </c>
      <c r="EI15" s="95">
        <v>223864.3</v>
      </c>
      <c r="EJ15" s="95"/>
      <c r="EK15" s="95">
        <v>69281</v>
      </c>
      <c r="EL15" s="95">
        <v>1770</v>
      </c>
      <c r="EM15" s="95">
        <v>16728</v>
      </c>
      <c r="EN15" s="95">
        <v>1120</v>
      </c>
      <c r="EO15" s="95">
        <v>39600</v>
      </c>
      <c r="EP15" s="95">
        <v>5100</v>
      </c>
      <c r="EQ15" s="95">
        <v>10000</v>
      </c>
      <c r="ER15" s="95"/>
      <c r="ES15" s="95">
        <v>22901</v>
      </c>
      <c r="ET15" s="95">
        <v>1600</v>
      </c>
      <c r="EU15" s="95">
        <v>6800</v>
      </c>
      <c r="EV15" s="95">
        <v>20000</v>
      </c>
      <c r="EW15" s="95">
        <v>10000</v>
      </c>
      <c r="EX15" s="95">
        <v>34784</v>
      </c>
      <c r="EY15" s="95">
        <v>45430</v>
      </c>
      <c r="EZ15" s="95">
        <v>5000</v>
      </c>
      <c r="FA15" s="95">
        <v>12192</v>
      </c>
      <c r="FB15" s="95">
        <v>7536.1</v>
      </c>
      <c r="FC15" s="95">
        <v>23600</v>
      </c>
      <c r="FD15" s="95"/>
      <c r="FE15" s="95">
        <v>4494.3</v>
      </c>
      <c r="FF15" s="95"/>
      <c r="FG15" s="95"/>
      <c r="FH15" s="95"/>
      <c r="FI15" s="95"/>
      <c r="FJ15" s="95"/>
      <c r="FK15" s="95"/>
      <c r="FL15" s="95"/>
      <c r="FM15" s="95"/>
      <c r="FN15" s="95">
        <v>3578.5</v>
      </c>
      <c r="FO15" s="95"/>
      <c r="FP15" s="95"/>
      <c r="FQ15" s="95"/>
      <c r="FR15" s="95"/>
      <c r="FS15" s="95"/>
      <c r="FT15" s="95"/>
      <c r="FU15" s="100">
        <f t="shared" si="4"/>
        <v>2610871.3395520002</v>
      </c>
      <c r="FV15" s="95">
        <v>1693442.8160000001</v>
      </c>
      <c r="FW15" s="95">
        <v>206600.023552</v>
      </c>
      <c r="FX15" s="95">
        <v>145449.29999999999</v>
      </c>
      <c r="FY15" s="95">
        <v>223864.3</v>
      </c>
      <c r="FZ15" s="95"/>
      <c r="GA15" s="95">
        <v>69281</v>
      </c>
      <c r="GB15" s="95">
        <v>1770</v>
      </c>
      <c r="GC15" s="95">
        <v>16728</v>
      </c>
      <c r="GD15" s="95">
        <v>1120</v>
      </c>
      <c r="GE15" s="95">
        <v>39600</v>
      </c>
      <c r="GF15" s="95">
        <v>5100</v>
      </c>
      <c r="GG15" s="95">
        <v>10000</v>
      </c>
      <c r="GH15" s="95"/>
      <c r="GI15" s="95">
        <v>22901</v>
      </c>
      <c r="GJ15" s="95">
        <v>1600</v>
      </c>
      <c r="GK15" s="95">
        <v>6800</v>
      </c>
      <c r="GL15" s="95">
        <v>20000</v>
      </c>
      <c r="GM15" s="95">
        <v>10000</v>
      </c>
      <c r="GN15" s="95">
        <v>34784</v>
      </c>
      <c r="GO15" s="95">
        <v>45430</v>
      </c>
      <c r="GP15" s="95">
        <v>5000</v>
      </c>
      <c r="GQ15" s="95">
        <v>12192</v>
      </c>
      <c r="GR15" s="95">
        <v>7536.1</v>
      </c>
      <c r="GS15" s="95">
        <v>23600</v>
      </c>
      <c r="GT15" s="95"/>
      <c r="GU15" s="95">
        <v>4494.3</v>
      </c>
      <c r="GV15" s="95"/>
      <c r="GW15" s="95"/>
      <c r="GX15" s="95"/>
      <c r="GY15" s="95"/>
      <c r="GZ15" s="95"/>
      <c r="HA15" s="95"/>
      <c r="HB15" s="95"/>
      <c r="HC15" s="95"/>
      <c r="HD15" s="95">
        <v>3578.5</v>
      </c>
      <c r="HE15" s="95"/>
      <c r="HF15" s="95"/>
      <c r="HG15" s="95"/>
      <c r="HH15" s="95"/>
      <c r="HI15" s="95"/>
      <c r="HJ15" s="95"/>
    </row>
    <row r="16" spans="1:218" ht="51">
      <c r="A16" s="366"/>
      <c r="B16" s="20">
        <v>11002</v>
      </c>
      <c r="C16" s="38" t="s">
        <v>256</v>
      </c>
      <c r="D16" s="39" t="s">
        <v>205</v>
      </c>
      <c r="E16" s="39" t="s">
        <v>207</v>
      </c>
      <c r="F16" s="39" t="s">
        <v>207</v>
      </c>
      <c r="G16" s="100">
        <f t="shared" si="2"/>
        <v>65741.33</v>
      </c>
      <c r="H16" s="95"/>
      <c r="I16" s="95"/>
      <c r="J16" s="95"/>
      <c r="K16" s="95"/>
      <c r="L16" s="95"/>
      <c r="M16" s="95"/>
      <c r="N16" s="95"/>
      <c r="O16" s="95"/>
      <c r="P16" s="95"/>
      <c r="Q16" s="95"/>
      <c r="R16" s="95"/>
      <c r="S16" s="95"/>
      <c r="T16" s="95"/>
      <c r="U16" s="95"/>
      <c r="V16" s="95"/>
      <c r="W16" s="95"/>
      <c r="X16" s="95"/>
      <c r="Y16" s="95"/>
      <c r="Z16" s="95"/>
      <c r="AA16" s="95"/>
      <c r="AB16" s="95"/>
      <c r="AC16" s="95"/>
      <c r="AD16" s="95"/>
      <c r="AE16" s="95"/>
      <c r="AF16" s="95"/>
      <c r="AG16" s="95"/>
      <c r="AH16" s="95"/>
      <c r="AI16" s="95"/>
      <c r="AJ16" s="95"/>
      <c r="AK16" s="95"/>
      <c r="AL16" s="95"/>
      <c r="AM16" s="95"/>
      <c r="AN16" s="95"/>
      <c r="AO16" s="95"/>
      <c r="AP16" s="95"/>
      <c r="AQ16" s="95">
        <v>65741.33</v>
      </c>
      <c r="AR16" s="95"/>
      <c r="AS16" s="95"/>
      <c r="AT16" s="95"/>
      <c r="AU16" s="95"/>
      <c r="AV16" s="95"/>
      <c r="AW16" s="95"/>
      <c r="AX16" s="100">
        <f t="shared" si="3"/>
        <v>310744.5</v>
      </c>
      <c r="AY16" s="95"/>
      <c r="AZ16" s="95"/>
      <c r="BA16" s="95"/>
      <c r="BB16" s="95"/>
      <c r="BC16" s="95"/>
      <c r="BD16" s="95"/>
      <c r="BE16" s="95"/>
      <c r="BF16" s="95"/>
      <c r="BG16" s="95"/>
      <c r="BH16" s="95"/>
      <c r="BI16" s="95"/>
      <c r="BJ16" s="95"/>
      <c r="BK16" s="95"/>
      <c r="BL16" s="95"/>
      <c r="BM16" s="95"/>
      <c r="BN16" s="95"/>
      <c r="BO16" s="95"/>
      <c r="BP16" s="95"/>
      <c r="BQ16" s="95"/>
      <c r="BR16" s="95"/>
      <c r="BS16" s="95"/>
      <c r="BT16" s="95"/>
      <c r="BU16" s="95"/>
      <c r="BV16" s="95"/>
      <c r="BW16" s="95"/>
      <c r="BX16" s="95"/>
      <c r="BY16" s="95"/>
      <c r="BZ16" s="95"/>
      <c r="CA16" s="95"/>
      <c r="CB16" s="95"/>
      <c r="CC16" s="95"/>
      <c r="CD16" s="95"/>
      <c r="CE16" s="95"/>
      <c r="CF16" s="95"/>
      <c r="CG16" s="95">
        <v>310744.5</v>
      </c>
      <c r="CH16" s="95"/>
      <c r="CI16" s="95"/>
      <c r="CJ16" s="95"/>
      <c r="CK16" s="95"/>
      <c r="CL16" s="95"/>
      <c r="CM16" s="95"/>
      <c r="CN16" s="241">
        <f t="shared" si="0"/>
        <v>342123.9</v>
      </c>
      <c r="CO16" s="95"/>
      <c r="CP16" s="95"/>
      <c r="CQ16" s="95"/>
      <c r="CR16" s="95"/>
      <c r="CS16" s="95"/>
      <c r="CT16" s="95"/>
      <c r="CU16" s="95"/>
      <c r="CV16" s="95"/>
      <c r="CW16" s="95"/>
      <c r="CX16" s="95"/>
      <c r="CY16" s="95"/>
      <c r="CZ16" s="95"/>
      <c r="DA16" s="95"/>
      <c r="DB16" s="95"/>
      <c r="DC16" s="95"/>
      <c r="DD16" s="95"/>
      <c r="DE16" s="95"/>
      <c r="DF16" s="95"/>
      <c r="DG16" s="95"/>
      <c r="DH16" s="95"/>
      <c r="DI16" s="95"/>
      <c r="DJ16" s="95"/>
      <c r="DK16" s="95"/>
      <c r="DL16" s="95"/>
      <c r="DM16" s="95"/>
      <c r="DN16" s="95"/>
      <c r="DO16" s="95"/>
      <c r="DP16" s="95"/>
      <c r="DQ16" s="95"/>
      <c r="DR16" s="95"/>
      <c r="DS16" s="95"/>
      <c r="DT16" s="95"/>
      <c r="DU16" s="95"/>
      <c r="DV16" s="95"/>
      <c r="DW16" s="95"/>
      <c r="DX16" s="95">
        <v>342123.9</v>
      </c>
      <c r="DY16" s="95"/>
      <c r="DZ16" s="95"/>
      <c r="EA16" s="95"/>
      <c r="EB16" s="95"/>
      <c r="EC16" s="95"/>
      <c r="ED16" s="95"/>
      <c r="EE16" s="100">
        <f t="shared" si="1"/>
        <v>342123.9</v>
      </c>
      <c r="EF16" s="95"/>
      <c r="EG16" s="95"/>
      <c r="EH16" s="95"/>
      <c r="EI16" s="95"/>
      <c r="EJ16" s="95"/>
      <c r="EK16" s="95"/>
      <c r="EL16" s="95"/>
      <c r="EM16" s="95"/>
      <c r="EN16" s="95"/>
      <c r="EO16" s="95"/>
      <c r="EP16" s="95"/>
      <c r="EQ16" s="95"/>
      <c r="ER16" s="95"/>
      <c r="ES16" s="95"/>
      <c r="ET16" s="95"/>
      <c r="EU16" s="95"/>
      <c r="EV16" s="95"/>
      <c r="EW16" s="95"/>
      <c r="EX16" s="95"/>
      <c r="EY16" s="95"/>
      <c r="EZ16" s="95"/>
      <c r="FA16" s="95"/>
      <c r="FB16" s="95"/>
      <c r="FC16" s="95"/>
      <c r="FD16" s="95"/>
      <c r="FE16" s="95"/>
      <c r="FF16" s="95"/>
      <c r="FG16" s="95"/>
      <c r="FH16" s="95"/>
      <c r="FI16" s="95"/>
      <c r="FJ16" s="95"/>
      <c r="FK16" s="95"/>
      <c r="FL16" s="95"/>
      <c r="FM16" s="95"/>
      <c r="FN16" s="95"/>
      <c r="FO16" s="95">
        <v>342123.9</v>
      </c>
      <c r="FP16" s="95"/>
      <c r="FQ16" s="95"/>
      <c r="FR16" s="95"/>
      <c r="FS16" s="95"/>
      <c r="FT16" s="95"/>
      <c r="FU16" s="100">
        <f t="shared" si="4"/>
        <v>342123.9</v>
      </c>
      <c r="FV16" s="95"/>
      <c r="FW16" s="95"/>
      <c r="FX16" s="95"/>
      <c r="FY16" s="95"/>
      <c r="FZ16" s="95"/>
      <c r="GA16" s="95"/>
      <c r="GB16" s="95"/>
      <c r="GC16" s="95"/>
      <c r="GD16" s="95"/>
      <c r="GE16" s="95"/>
      <c r="GF16" s="95"/>
      <c r="GG16" s="95"/>
      <c r="GH16" s="95"/>
      <c r="GI16" s="95"/>
      <c r="GJ16" s="95"/>
      <c r="GK16" s="95"/>
      <c r="GL16" s="95"/>
      <c r="GM16" s="95"/>
      <c r="GN16" s="95"/>
      <c r="GO16" s="95"/>
      <c r="GP16" s="95"/>
      <c r="GQ16" s="95"/>
      <c r="GR16" s="95"/>
      <c r="GS16" s="95"/>
      <c r="GT16" s="95"/>
      <c r="GU16" s="95"/>
      <c r="GV16" s="95"/>
      <c r="GW16" s="95"/>
      <c r="GX16" s="95"/>
      <c r="GY16" s="95"/>
      <c r="GZ16" s="95"/>
      <c r="HA16" s="95"/>
      <c r="HB16" s="95"/>
      <c r="HC16" s="95"/>
      <c r="HD16" s="95"/>
      <c r="HE16" s="95">
        <v>342123.9</v>
      </c>
      <c r="HF16" s="95"/>
      <c r="HG16" s="95"/>
      <c r="HH16" s="95"/>
      <c r="HI16" s="95"/>
      <c r="HJ16" s="95"/>
    </row>
    <row r="17" spans="1:218" ht="25.5">
      <c r="A17" s="366"/>
      <c r="B17" s="20">
        <v>11003</v>
      </c>
      <c r="C17" s="38" t="s">
        <v>258</v>
      </c>
      <c r="D17" s="39" t="s">
        <v>205</v>
      </c>
      <c r="E17" s="39" t="s">
        <v>207</v>
      </c>
      <c r="F17" s="39" t="s">
        <v>207</v>
      </c>
      <c r="G17" s="100">
        <f t="shared" si="2"/>
        <v>35225.199999999997</v>
      </c>
      <c r="H17" s="95">
        <v>27125.200000000001</v>
      </c>
      <c r="I17" s="95"/>
      <c r="J17" s="95"/>
      <c r="K17" s="95"/>
      <c r="L17" s="95"/>
      <c r="M17" s="95"/>
      <c r="N17" s="95"/>
      <c r="O17" s="95"/>
      <c r="P17" s="95"/>
      <c r="Q17" s="95"/>
      <c r="R17" s="95"/>
      <c r="S17" s="95"/>
      <c r="T17" s="95"/>
      <c r="U17" s="95"/>
      <c r="V17" s="95"/>
      <c r="W17" s="95"/>
      <c r="X17" s="95"/>
      <c r="Y17" s="95"/>
      <c r="Z17" s="95"/>
      <c r="AA17" s="95"/>
      <c r="AB17" s="95"/>
      <c r="AC17" s="95"/>
      <c r="AD17" s="95"/>
      <c r="AE17" s="95"/>
      <c r="AF17" s="95"/>
      <c r="AG17" s="95"/>
      <c r="AH17" s="95"/>
      <c r="AI17" s="95"/>
      <c r="AJ17" s="95">
        <v>8100</v>
      </c>
      <c r="AK17" s="95"/>
      <c r="AL17" s="95"/>
      <c r="AM17" s="95"/>
      <c r="AN17" s="95"/>
      <c r="AO17" s="95"/>
      <c r="AP17" s="95"/>
      <c r="AQ17" s="95"/>
      <c r="AR17" s="95"/>
      <c r="AS17" s="95"/>
      <c r="AT17" s="95"/>
      <c r="AU17" s="95"/>
      <c r="AV17" s="95"/>
      <c r="AW17" s="95"/>
      <c r="AX17" s="100">
        <f t="shared" si="3"/>
        <v>27360</v>
      </c>
      <c r="AY17" s="95">
        <v>27360</v>
      </c>
      <c r="AZ17" s="95"/>
      <c r="BA17" s="95"/>
      <c r="BB17" s="95"/>
      <c r="BC17" s="95"/>
      <c r="BD17" s="95"/>
      <c r="BE17" s="95"/>
      <c r="BF17" s="95"/>
      <c r="BG17" s="95"/>
      <c r="BH17" s="95"/>
      <c r="BI17" s="95"/>
      <c r="BJ17" s="95"/>
      <c r="BK17" s="95"/>
      <c r="BL17" s="95"/>
      <c r="BM17" s="95"/>
      <c r="BN17" s="95"/>
      <c r="BO17" s="95"/>
      <c r="BP17" s="95"/>
      <c r="BQ17" s="95"/>
      <c r="BR17" s="95"/>
      <c r="BS17" s="95"/>
      <c r="BT17" s="95"/>
      <c r="BU17" s="95"/>
      <c r="BV17" s="95"/>
      <c r="BW17" s="95"/>
      <c r="BX17" s="95"/>
      <c r="BY17" s="95"/>
      <c r="BZ17" s="95"/>
      <c r="CA17" s="95"/>
      <c r="CB17" s="95"/>
      <c r="CC17" s="95"/>
      <c r="CD17" s="95"/>
      <c r="CE17" s="95"/>
      <c r="CF17" s="95"/>
      <c r="CG17" s="95"/>
      <c r="CH17" s="95"/>
      <c r="CI17" s="95"/>
      <c r="CJ17" s="95"/>
      <c r="CK17" s="95"/>
      <c r="CL17" s="95"/>
      <c r="CM17" s="95"/>
      <c r="CN17" s="241">
        <f t="shared" si="0"/>
        <v>27360</v>
      </c>
      <c r="CO17" s="95">
        <v>27360</v>
      </c>
      <c r="CP17" s="95"/>
      <c r="CQ17" s="95"/>
      <c r="CR17" s="95"/>
      <c r="CS17" s="95"/>
      <c r="CT17" s="95"/>
      <c r="CU17" s="95"/>
      <c r="CV17" s="95"/>
      <c r="CW17" s="95"/>
      <c r="CX17" s="95"/>
      <c r="CY17" s="95"/>
      <c r="CZ17" s="95"/>
      <c r="DA17" s="95"/>
      <c r="DB17" s="95"/>
      <c r="DC17" s="95"/>
      <c r="DD17" s="95"/>
      <c r="DE17" s="95"/>
      <c r="DF17" s="95"/>
      <c r="DG17" s="95"/>
      <c r="DH17" s="95"/>
      <c r="DI17" s="95"/>
      <c r="DJ17" s="95"/>
      <c r="DK17" s="95"/>
      <c r="DL17" s="95"/>
      <c r="DM17" s="95"/>
      <c r="DN17" s="95"/>
      <c r="DO17" s="95"/>
      <c r="DP17" s="95"/>
      <c r="DQ17" s="95"/>
      <c r="DR17" s="95"/>
      <c r="DS17" s="95"/>
      <c r="DT17" s="95"/>
      <c r="DU17" s="95"/>
      <c r="DV17" s="95"/>
      <c r="DW17" s="95"/>
      <c r="DX17" s="95"/>
      <c r="DY17" s="95"/>
      <c r="DZ17" s="95"/>
      <c r="EA17" s="95"/>
      <c r="EB17" s="95"/>
      <c r="EC17" s="95"/>
      <c r="ED17" s="95"/>
      <c r="EE17" s="100">
        <f t="shared" si="1"/>
        <v>27360</v>
      </c>
      <c r="EF17" s="95">
        <v>27360</v>
      </c>
      <c r="EG17" s="95"/>
      <c r="EH17" s="95"/>
      <c r="EI17" s="95"/>
      <c r="EJ17" s="95"/>
      <c r="EK17" s="95"/>
      <c r="EL17" s="95"/>
      <c r="EM17" s="95"/>
      <c r="EN17" s="95"/>
      <c r="EO17" s="95"/>
      <c r="EP17" s="95"/>
      <c r="EQ17" s="95"/>
      <c r="ER17" s="95"/>
      <c r="ES17" s="95"/>
      <c r="ET17" s="95"/>
      <c r="EU17" s="95"/>
      <c r="EV17" s="95"/>
      <c r="EW17" s="95"/>
      <c r="EX17" s="95"/>
      <c r="EY17" s="95"/>
      <c r="EZ17" s="95"/>
      <c r="FA17" s="95"/>
      <c r="FB17" s="95"/>
      <c r="FC17" s="95"/>
      <c r="FD17" s="95"/>
      <c r="FE17" s="95"/>
      <c r="FF17" s="95"/>
      <c r="FG17" s="95"/>
      <c r="FH17" s="95"/>
      <c r="FI17" s="95"/>
      <c r="FJ17" s="95"/>
      <c r="FK17" s="95"/>
      <c r="FL17" s="95"/>
      <c r="FM17" s="95"/>
      <c r="FN17" s="95"/>
      <c r="FO17" s="95"/>
      <c r="FP17" s="95"/>
      <c r="FQ17" s="95"/>
      <c r="FR17" s="95"/>
      <c r="FS17" s="95"/>
      <c r="FT17" s="95"/>
      <c r="FU17" s="100">
        <f t="shared" si="4"/>
        <v>27360</v>
      </c>
      <c r="FV17" s="95">
        <v>27360</v>
      </c>
      <c r="FW17" s="95"/>
      <c r="FX17" s="95"/>
      <c r="FY17" s="95"/>
      <c r="FZ17" s="95"/>
      <c r="GA17" s="95"/>
      <c r="GB17" s="95"/>
      <c r="GC17" s="95"/>
      <c r="GD17" s="95"/>
      <c r="GE17" s="95"/>
      <c r="GF17" s="95"/>
      <c r="GG17" s="95"/>
      <c r="GH17" s="95"/>
      <c r="GI17" s="95"/>
      <c r="GJ17" s="95"/>
      <c r="GK17" s="95"/>
      <c r="GL17" s="95"/>
      <c r="GM17" s="95"/>
      <c r="GN17" s="95"/>
      <c r="GO17" s="95"/>
      <c r="GP17" s="95"/>
      <c r="GQ17" s="95"/>
      <c r="GR17" s="95"/>
      <c r="GS17" s="95"/>
      <c r="GT17" s="95"/>
      <c r="GU17" s="95"/>
      <c r="GV17" s="95"/>
      <c r="GW17" s="95"/>
      <c r="GX17" s="95"/>
      <c r="GY17" s="95"/>
      <c r="GZ17" s="95"/>
      <c r="HA17" s="95"/>
      <c r="HB17" s="95"/>
      <c r="HC17" s="95"/>
      <c r="HD17" s="95"/>
      <c r="HE17" s="95"/>
      <c r="HF17" s="95"/>
      <c r="HG17" s="95"/>
      <c r="HH17" s="95"/>
      <c r="HI17" s="95"/>
      <c r="HJ17" s="95"/>
    </row>
    <row r="18" spans="1:218" ht="51">
      <c r="A18" s="366"/>
      <c r="B18" s="20">
        <v>11007</v>
      </c>
      <c r="C18" s="38" t="s">
        <v>260</v>
      </c>
      <c r="D18" s="39" t="s">
        <v>205</v>
      </c>
      <c r="E18" s="39" t="s">
        <v>207</v>
      </c>
      <c r="F18" s="39" t="s">
        <v>207</v>
      </c>
      <c r="G18" s="100">
        <f t="shared" si="2"/>
        <v>36142.71</v>
      </c>
      <c r="H18" s="95"/>
      <c r="I18" s="95"/>
      <c r="J18" s="95"/>
      <c r="K18" s="95"/>
      <c r="L18" s="95"/>
      <c r="M18" s="95"/>
      <c r="N18" s="95"/>
      <c r="O18" s="95"/>
      <c r="P18" s="95"/>
      <c r="Q18" s="95"/>
      <c r="R18" s="95"/>
      <c r="S18" s="95"/>
      <c r="T18" s="95"/>
      <c r="U18" s="95"/>
      <c r="V18" s="95"/>
      <c r="W18" s="95">
        <v>36142.71</v>
      </c>
      <c r="X18" s="95"/>
      <c r="Y18" s="95"/>
      <c r="Z18" s="95"/>
      <c r="AA18" s="95"/>
      <c r="AB18" s="95"/>
      <c r="AC18" s="95"/>
      <c r="AD18" s="95"/>
      <c r="AE18" s="95"/>
      <c r="AF18" s="95"/>
      <c r="AG18" s="95"/>
      <c r="AH18" s="95"/>
      <c r="AI18" s="95"/>
      <c r="AJ18" s="95"/>
      <c r="AK18" s="95"/>
      <c r="AL18" s="95"/>
      <c r="AM18" s="95"/>
      <c r="AN18" s="95"/>
      <c r="AO18" s="95"/>
      <c r="AP18" s="95"/>
      <c r="AQ18" s="95"/>
      <c r="AR18" s="95"/>
      <c r="AS18" s="95"/>
      <c r="AT18" s="95"/>
      <c r="AU18" s="95"/>
      <c r="AV18" s="95"/>
      <c r="AW18" s="95"/>
      <c r="AX18" s="100">
        <f t="shared" si="3"/>
        <v>220000</v>
      </c>
      <c r="AY18" s="95"/>
      <c r="AZ18" s="95"/>
      <c r="BA18" s="95"/>
      <c r="BB18" s="95"/>
      <c r="BC18" s="95"/>
      <c r="BD18" s="95"/>
      <c r="BE18" s="95"/>
      <c r="BF18" s="95"/>
      <c r="BG18" s="95"/>
      <c r="BH18" s="95"/>
      <c r="BI18" s="95"/>
      <c r="BJ18" s="95"/>
      <c r="BK18" s="95"/>
      <c r="BL18" s="95"/>
      <c r="BM18" s="95">
        <v>220000</v>
      </c>
      <c r="BN18" s="95"/>
      <c r="BO18" s="95"/>
      <c r="BP18" s="95"/>
      <c r="BQ18" s="95"/>
      <c r="BR18" s="95"/>
      <c r="BS18" s="95"/>
      <c r="BT18" s="95"/>
      <c r="BU18" s="95"/>
      <c r="BV18" s="95"/>
      <c r="BW18" s="95"/>
      <c r="BX18" s="95"/>
      <c r="BY18" s="95"/>
      <c r="BZ18" s="95"/>
      <c r="CA18" s="95"/>
      <c r="CB18" s="95"/>
      <c r="CC18" s="95"/>
      <c r="CD18" s="95"/>
      <c r="CE18" s="95"/>
      <c r="CF18" s="95"/>
      <c r="CG18" s="95"/>
      <c r="CH18" s="95"/>
      <c r="CI18" s="95"/>
      <c r="CJ18" s="95"/>
      <c r="CK18" s="95"/>
      <c r="CL18" s="95"/>
      <c r="CM18" s="95"/>
      <c r="CN18" s="241">
        <f t="shared" si="0"/>
        <v>220000</v>
      </c>
      <c r="CO18" s="95"/>
      <c r="CP18" s="95"/>
      <c r="CQ18" s="95"/>
      <c r="CR18" s="95"/>
      <c r="CS18" s="95"/>
      <c r="CT18" s="95"/>
      <c r="CU18" s="95"/>
      <c r="CV18" s="95"/>
      <c r="CW18" s="95"/>
      <c r="CX18" s="95"/>
      <c r="CY18" s="95"/>
      <c r="CZ18" s="95"/>
      <c r="DA18" s="95"/>
      <c r="DB18" s="95"/>
      <c r="DC18" s="95"/>
      <c r="DD18" s="95">
        <v>220000</v>
      </c>
      <c r="DE18" s="95"/>
      <c r="DF18" s="95"/>
      <c r="DG18" s="95"/>
      <c r="DH18" s="95"/>
      <c r="DI18" s="95"/>
      <c r="DJ18" s="95"/>
      <c r="DK18" s="95"/>
      <c r="DL18" s="95"/>
      <c r="DM18" s="95"/>
      <c r="DN18" s="95"/>
      <c r="DO18" s="95"/>
      <c r="DP18" s="95"/>
      <c r="DQ18" s="95"/>
      <c r="DR18" s="95"/>
      <c r="DS18" s="95"/>
      <c r="DT18" s="95"/>
      <c r="DU18" s="95"/>
      <c r="DV18" s="95"/>
      <c r="DW18" s="95"/>
      <c r="DX18" s="95"/>
      <c r="DY18" s="95"/>
      <c r="DZ18" s="95"/>
      <c r="EA18" s="95"/>
      <c r="EB18" s="95"/>
      <c r="EC18" s="95"/>
      <c r="ED18" s="95"/>
      <c r="EE18" s="100">
        <f t="shared" si="1"/>
        <v>220000</v>
      </c>
      <c r="EF18" s="95"/>
      <c r="EG18" s="95"/>
      <c r="EH18" s="95"/>
      <c r="EI18" s="95"/>
      <c r="EJ18" s="95"/>
      <c r="EK18" s="95"/>
      <c r="EL18" s="95"/>
      <c r="EM18" s="95"/>
      <c r="EN18" s="95"/>
      <c r="EO18" s="95"/>
      <c r="EP18" s="95"/>
      <c r="EQ18" s="95"/>
      <c r="ER18" s="95"/>
      <c r="ES18" s="95"/>
      <c r="ET18" s="95"/>
      <c r="EU18" s="95">
        <v>220000</v>
      </c>
      <c r="EV18" s="95"/>
      <c r="EW18" s="95"/>
      <c r="EX18" s="95"/>
      <c r="EY18" s="95"/>
      <c r="EZ18" s="95"/>
      <c r="FA18" s="95"/>
      <c r="FB18" s="95"/>
      <c r="FC18" s="95"/>
      <c r="FD18" s="95"/>
      <c r="FE18" s="95"/>
      <c r="FF18" s="95"/>
      <c r="FG18" s="95"/>
      <c r="FH18" s="95"/>
      <c r="FI18" s="95"/>
      <c r="FJ18" s="95"/>
      <c r="FK18" s="95"/>
      <c r="FL18" s="95"/>
      <c r="FM18" s="95"/>
      <c r="FN18" s="95"/>
      <c r="FO18" s="95"/>
      <c r="FP18" s="95"/>
      <c r="FQ18" s="95"/>
      <c r="FR18" s="95"/>
      <c r="FS18" s="95"/>
      <c r="FT18" s="95"/>
      <c r="FU18" s="100">
        <f t="shared" si="4"/>
        <v>220000</v>
      </c>
      <c r="FV18" s="95"/>
      <c r="FW18" s="95"/>
      <c r="FX18" s="95"/>
      <c r="FY18" s="95"/>
      <c r="FZ18" s="95"/>
      <c r="GA18" s="95"/>
      <c r="GB18" s="95"/>
      <c r="GC18" s="95"/>
      <c r="GD18" s="95"/>
      <c r="GE18" s="95"/>
      <c r="GF18" s="95"/>
      <c r="GG18" s="95"/>
      <c r="GH18" s="95"/>
      <c r="GI18" s="95"/>
      <c r="GJ18" s="95"/>
      <c r="GK18" s="95">
        <v>220000</v>
      </c>
      <c r="GL18" s="95"/>
      <c r="GM18" s="95"/>
      <c r="GN18" s="95"/>
      <c r="GO18" s="95"/>
      <c r="GP18" s="95"/>
      <c r="GQ18" s="95"/>
      <c r="GR18" s="95"/>
      <c r="GS18" s="95"/>
      <c r="GT18" s="95"/>
      <c r="GU18" s="95"/>
      <c r="GV18" s="95"/>
      <c r="GW18" s="95"/>
      <c r="GX18" s="95"/>
      <c r="GY18" s="95"/>
      <c r="GZ18" s="95"/>
      <c r="HA18" s="95"/>
      <c r="HB18" s="95"/>
      <c r="HC18" s="95"/>
      <c r="HD18" s="95"/>
      <c r="HE18" s="95"/>
      <c r="HF18" s="95"/>
      <c r="HG18" s="95"/>
      <c r="HH18" s="95"/>
      <c r="HI18" s="95"/>
      <c r="HJ18" s="95"/>
    </row>
    <row r="19" spans="1:218" ht="38.25">
      <c r="A19" s="366"/>
      <c r="B19" s="20">
        <v>31001</v>
      </c>
      <c r="C19" s="38" t="s">
        <v>261</v>
      </c>
      <c r="D19" s="39" t="s">
        <v>205</v>
      </c>
      <c r="E19" s="39" t="s">
        <v>207</v>
      </c>
      <c r="F19" s="39" t="s">
        <v>207</v>
      </c>
      <c r="G19" s="100">
        <f t="shared" si="2"/>
        <v>51661.4</v>
      </c>
      <c r="H19" s="95"/>
      <c r="I19" s="95"/>
      <c r="J19" s="95"/>
      <c r="K19" s="95"/>
      <c r="L19" s="95"/>
      <c r="M19" s="95"/>
      <c r="N19" s="95"/>
      <c r="O19" s="95"/>
      <c r="P19" s="95"/>
      <c r="Q19" s="95"/>
      <c r="R19" s="95"/>
      <c r="S19" s="95"/>
      <c r="T19" s="95"/>
      <c r="U19" s="95"/>
      <c r="V19" s="95"/>
      <c r="W19" s="95"/>
      <c r="X19" s="95"/>
      <c r="Y19" s="95"/>
      <c r="Z19" s="95"/>
      <c r="AA19" s="95"/>
      <c r="AB19" s="95"/>
      <c r="AC19" s="95"/>
      <c r="AD19" s="95"/>
      <c r="AE19" s="95"/>
      <c r="AF19" s="95"/>
      <c r="AG19" s="95"/>
      <c r="AH19" s="95"/>
      <c r="AI19" s="95"/>
      <c r="AJ19" s="95"/>
      <c r="AK19" s="95"/>
      <c r="AL19" s="95"/>
      <c r="AM19" s="95"/>
      <c r="AN19" s="95"/>
      <c r="AO19" s="95"/>
      <c r="AP19" s="95"/>
      <c r="AQ19" s="95"/>
      <c r="AR19" s="95"/>
      <c r="AS19" s="95"/>
      <c r="AT19" s="95">
        <v>50939.6</v>
      </c>
      <c r="AU19" s="95">
        <v>721.8</v>
      </c>
      <c r="AV19" s="95"/>
      <c r="AW19" s="95"/>
      <c r="AX19" s="100">
        <f t="shared" si="3"/>
        <v>21818.7</v>
      </c>
      <c r="AY19" s="95"/>
      <c r="AZ19" s="95"/>
      <c r="BA19" s="95"/>
      <c r="BB19" s="95"/>
      <c r="BC19" s="95"/>
      <c r="BD19" s="95"/>
      <c r="BE19" s="95"/>
      <c r="BF19" s="95"/>
      <c r="BG19" s="95"/>
      <c r="BH19" s="95"/>
      <c r="BI19" s="95"/>
      <c r="BJ19" s="95"/>
      <c r="BK19" s="95"/>
      <c r="BL19" s="95"/>
      <c r="BM19" s="95"/>
      <c r="BN19" s="95"/>
      <c r="BO19" s="95"/>
      <c r="BP19" s="95"/>
      <c r="BQ19" s="95"/>
      <c r="BR19" s="95"/>
      <c r="BS19" s="95"/>
      <c r="BT19" s="95"/>
      <c r="BU19" s="95"/>
      <c r="BV19" s="95"/>
      <c r="BW19" s="95"/>
      <c r="BX19" s="95"/>
      <c r="BY19" s="95"/>
      <c r="BZ19" s="95"/>
      <c r="CA19" s="95"/>
      <c r="CB19" s="95"/>
      <c r="CC19" s="95"/>
      <c r="CD19" s="95"/>
      <c r="CE19" s="95"/>
      <c r="CF19" s="95"/>
      <c r="CG19" s="95"/>
      <c r="CH19" s="95"/>
      <c r="CI19" s="95"/>
      <c r="CJ19" s="95">
        <v>19386.2</v>
      </c>
      <c r="CK19" s="95">
        <v>2432.5</v>
      </c>
      <c r="CL19" s="95"/>
      <c r="CM19" s="95"/>
      <c r="CN19" s="241">
        <f t="shared" si="0"/>
        <v>35899.5</v>
      </c>
      <c r="CO19" s="95"/>
      <c r="CP19" s="95"/>
      <c r="CQ19" s="95"/>
      <c r="CR19" s="95"/>
      <c r="CS19" s="95"/>
      <c r="CT19" s="95"/>
      <c r="CU19" s="95"/>
      <c r="CV19" s="95"/>
      <c r="CW19" s="95"/>
      <c r="CX19" s="95"/>
      <c r="CY19" s="95"/>
      <c r="CZ19" s="95"/>
      <c r="DA19" s="95"/>
      <c r="DB19" s="95"/>
      <c r="DC19" s="95"/>
      <c r="DD19" s="95"/>
      <c r="DE19" s="95"/>
      <c r="DF19" s="95"/>
      <c r="DG19" s="95"/>
      <c r="DH19" s="95"/>
      <c r="DI19" s="95"/>
      <c r="DJ19" s="95"/>
      <c r="DK19" s="95"/>
      <c r="DL19" s="95"/>
      <c r="DM19" s="95"/>
      <c r="DN19" s="95"/>
      <c r="DO19" s="95"/>
      <c r="DP19" s="95"/>
      <c r="DQ19" s="95"/>
      <c r="DR19" s="95"/>
      <c r="DS19" s="95"/>
      <c r="DT19" s="95"/>
      <c r="DU19" s="95"/>
      <c r="DV19" s="95"/>
      <c r="DW19" s="95"/>
      <c r="DX19" s="95"/>
      <c r="DY19" s="95"/>
      <c r="DZ19" s="95"/>
      <c r="EA19" s="95">
        <v>33467</v>
      </c>
      <c r="EB19" s="95">
        <v>2432.5</v>
      </c>
      <c r="EC19" s="95"/>
      <c r="ED19" s="95"/>
      <c r="EE19" s="100">
        <f t="shared" si="1"/>
        <v>104519.1</v>
      </c>
      <c r="EF19" s="95"/>
      <c r="EG19" s="95"/>
      <c r="EH19" s="95"/>
      <c r="EI19" s="95"/>
      <c r="EJ19" s="95"/>
      <c r="EK19" s="95"/>
      <c r="EL19" s="95"/>
      <c r="EM19" s="95"/>
      <c r="EN19" s="95"/>
      <c r="EO19" s="95"/>
      <c r="EP19" s="95"/>
      <c r="EQ19" s="95"/>
      <c r="ER19" s="95"/>
      <c r="ES19" s="95"/>
      <c r="ET19" s="95"/>
      <c r="EU19" s="95"/>
      <c r="EV19" s="95"/>
      <c r="EW19" s="95"/>
      <c r="EX19" s="95"/>
      <c r="EY19" s="95"/>
      <c r="EZ19" s="95"/>
      <c r="FA19" s="95"/>
      <c r="FB19" s="95"/>
      <c r="FC19" s="95"/>
      <c r="FD19" s="95"/>
      <c r="FE19" s="95"/>
      <c r="FF19" s="95"/>
      <c r="FG19" s="95"/>
      <c r="FH19" s="95"/>
      <c r="FI19" s="95"/>
      <c r="FJ19" s="95"/>
      <c r="FK19" s="95"/>
      <c r="FL19" s="95"/>
      <c r="FM19" s="95"/>
      <c r="FN19" s="95"/>
      <c r="FO19" s="95"/>
      <c r="FP19" s="95"/>
      <c r="FQ19" s="95">
        <v>102086.6</v>
      </c>
      <c r="FR19" s="95">
        <v>2432.5</v>
      </c>
      <c r="FS19" s="95"/>
      <c r="FT19" s="95"/>
      <c r="FU19" s="100">
        <f t="shared" si="4"/>
        <v>104519.1</v>
      </c>
      <c r="FV19" s="95"/>
      <c r="FW19" s="95"/>
      <c r="FX19" s="95"/>
      <c r="FY19" s="95"/>
      <c r="FZ19" s="95"/>
      <c r="GA19" s="95"/>
      <c r="GB19" s="95"/>
      <c r="GC19" s="95"/>
      <c r="GD19" s="95"/>
      <c r="GE19" s="95"/>
      <c r="GF19" s="95"/>
      <c r="GG19" s="95"/>
      <c r="GH19" s="95"/>
      <c r="GI19" s="95"/>
      <c r="GJ19" s="95"/>
      <c r="GK19" s="95"/>
      <c r="GL19" s="95"/>
      <c r="GM19" s="95"/>
      <c r="GN19" s="95"/>
      <c r="GO19" s="95"/>
      <c r="GP19" s="95"/>
      <c r="GQ19" s="95"/>
      <c r="GR19" s="95"/>
      <c r="GS19" s="95"/>
      <c r="GT19" s="95"/>
      <c r="GU19" s="95"/>
      <c r="GV19" s="95"/>
      <c r="GW19" s="95"/>
      <c r="GX19" s="95"/>
      <c r="GY19" s="95"/>
      <c r="GZ19" s="95"/>
      <c r="HA19" s="95"/>
      <c r="HB19" s="95"/>
      <c r="HC19" s="95"/>
      <c r="HD19" s="95"/>
      <c r="HE19" s="95"/>
      <c r="HF19" s="95"/>
      <c r="HG19" s="95">
        <v>102086.6</v>
      </c>
      <c r="HH19" s="95">
        <v>2432.5</v>
      </c>
      <c r="HI19" s="95"/>
      <c r="HJ19" s="95"/>
    </row>
    <row r="20" spans="1:218" ht="25.5">
      <c r="A20" s="367"/>
      <c r="B20" s="20">
        <v>31002</v>
      </c>
      <c r="C20" s="38" t="s">
        <v>263</v>
      </c>
      <c r="D20" s="39" t="s">
        <v>205</v>
      </c>
      <c r="E20" s="39" t="s">
        <v>207</v>
      </c>
      <c r="F20" s="39" t="s">
        <v>207</v>
      </c>
      <c r="G20" s="100">
        <f t="shared" si="2"/>
        <v>0</v>
      </c>
      <c r="H20" s="95"/>
      <c r="I20" s="95"/>
      <c r="J20" s="95"/>
      <c r="K20" s="95"/>
      <c r="L20" s="95"/>
      <c r="M20" s="95"/>
      <c r="N20" s="95"/>
      <c r="O20" s="95"/>
      <c r="P20" s="95"/>
      <c r="Q20" s="95"/>
      <c r="R20" s="95"/>
      <c r="S20" s="95"/>
      <c r="T20" s="95"/>
      <c r="U20" s="95"/>
      <c r="V20" s="95"/>
      <c r="W20" s="95"/>
      <c r="X20" s="95"/>
      <c r="Y20" s="95"/>
      <c r="Z20" s="95"/>
      <c r="AA20" s="95"/>
      <c r="AB20" s="95"/>
      <c r="AC20" s="95"/>
      <c r="AD20" s="95"/>
      <c r="AE20" s="95"/>
      <c r="AF20" s="95"/>
      <c r="AG20" s="95"/>
      <c r="AH20" s="95"/>
      <c r="AI20" s="95"/>
      <c r="AJ20" s="95"/>
      <c r="AK20" s="95"/>
      <c r="AL20" s="95"/>
      <c r="AM20" s="95"/>
      <c r="AN20" s="95"/>
      <c r="AO20" s="95"/>
      <c r="AP20" s="95"/>
      <c r="AQ20" s="95"/>
      <c r="AR20" s="95"/>
      <c r="AS20" s="95"/>
      <c r="AT20" s="95"/>
      <c r="AU20" s="95"/>
      <c r="AV20" s="95"/>
      <c r="AW20" s="95"/>
      <c r="AX20" s="100">
        <f t="shared" si="3"/>
        <v>300000</v>
      </c>
      <c r="AY20" s="95"/>
      <c r="AZ20" s="95"/>
      <c r="BA20" s="95"/>
      <c r="BB20" s="95"/>
      <c r="BC20" s="95"/>
      <c r="BD20" s="95"/>
      <c r="BE20" s="95"/>
      <c r="BF20" s="95"/>
      <c r="BG20" s="95"/>
      <c r="BH20" s="95"/>
      <c r="BI20" s="95"/>
      <c r="BJ20" s="95"/>
      <c r="BK20" s="95"/>
      <c r="BL20" s="95"/>
      <c r="BM20" s="95"/>
      <c r="BN20" s="95"/>
      <c r="BO20" s="95"/>
      <c r="BP20" s="95"/>
      <c r="BQ20" s="95"/>
      <c r="BR20" s="95"/>
      <c r="BS20" s="95"/>
      <c r="BT20" s="95"/>
      <c r="BU20" s="95"/>
      <c r="BV20" s="95"/>
      <c r="BW20" s="95"/>
      <c r="BX20" s="95"/>
      <c r="BY20" s="95"/>
      <c r="BZ20" s="95"/>
      <c r="CA20" s="95"/>
      <c r="CB20" s="95"/>
      <c r="CC20" s="95"/>
      <c r="CD20" s="95"/>
      <c r="CE20" s="95"/>
      <c r="CF20" s="95"/>
      <c r="CG20" s="95"/>
      <c r="CH20" s="95"/>
      <c r="CI20" s="95">
        <v>244000</v>
      </c>
      <c r="CJ20" s="95"/>
      <c r="CK20" s="95"/>
      <c r="CL20" s="95">
        <v>56000</v>
      </c>
      <c r="CM20" s="95"/>
      <c r="CN20" s="241">
        <f t="shared" si="0"/>
        <v>2334000</v>
      </c>
      <c r="CO20" s="95"/>
      <c r="CP20" s="95"/>
      <c r="CQ20" s="95"/>
      <c r="CR20" s="95"/>
      <c r="CS20" s="95"/>
      <c r="CT20" s="95"/>
      <c r="CU20" s="95"/>
      <c r="CV20" s="95"/>
      <c r="CW20" s="95"/>
      <c r="CX20" s="95"/>
      <c r="CY20" s="95"/>
      <c r="CZ20" s="95"/>
      <c r="DA20" s="95"/>
      <c r="DB20" s="95"/>
      <c r="DC20" s="95"/>
      <c r="DD20" s="95"/>
      <c r="DE20" s="95"/>
      <c r="DF20" s="95"/>
      <c r="DG20" s="95"/>
      <c r="DH20" s="95"/>
      <c r="DI20" s="95"/>
      <c r="DJ20" s="95"/>
      <c r="DK20" s="95"/>
      <c r="DL20" s="95"/>
      <c r="DM20" s="95"/>
      <c r="DN20" s="95"/>
      <c r="DO20" s="95"/>
      <c r="DP20" s="95"/>
      <c r="DQ20" s="95"/>
      <c r="DR20" s="95"/>
      <c r="DS20" s="95"/>
      <c r="DT20" s="95"/>
      <c r="DU20" s="95"/>
      <c r="DV20" s="95"/>
      <c r="DW20" s="95"/>
      <c r="DX20" s="95"/>
      <c r="DY20" s="95">
        <v>2334000</v>
      </c>
      <c r="DZ20" s="95"/>
      <c r="EA20" s="95"/>
      <c r="EB20" s="95"/>
      <c r="EC20" s="95"/>
      <c r="ED20" s="95"/>
      <c r="EE20" s="100">
        <f t="shared" si="1"/>
        <v>0</v>
      </c>
      <c r="EF20" s="95"/>
      <c r="EG20" s="95"/>
      <c r="EH20" s="95"/>
      <c r="EI20" s="95"/>
      <c r="EJ20" s="95"/>
      <c r="EK20" s="95"/>
      <c r="EL20" s="95"/>
      <c r="EM20" s="95"/>
      <c r="EN20" s="95"/>
      <c r="EO20" s="95"/>
      <c r="EP20" s="95"/>
      <c r="EQ20" s="95"/>
      <c r="ER20" s="95"/>
      <c r="ES20" s="95"/>
      <c r="ET20" s="95"/>
      <c r="EU20" s="95"/>
      <c r="EV20" s="95"/>
      <c r="EW20" s="95"/>
      <c r="EX20" s="95"/>
      <c r="EY20" s="95"/>
      <c r="EZ20" s="95"/>
      <c r="FA20" s="95"/>
      <c r="FB20" s="95"/>
      <c r="FC20" s="95"/>
      <c r="FD20" s="95"/>
      <c r="FE20" s="95"/>
      <c r="FF20" s="95"/>
      <c r="FG20" s="95"/>
      <c r="FH20" s="95"/>
      <c r="FI20" s="95"/>
      <c r="FJ20" s="95"/>
      <c r="FK20" s="95"/>
      <c r="FL20" s="95"/>
      <c r="FM20" s="95"/>
      <c r="FN20" s="95"/>
      <c r="FO20" s="95"/>
      <c r="FP20" s="95"/>
      <c r="FQ20" s="95"/>
      <c r="FR20" s="95"/>
      <c r="FS20" s="95"/>
      <c r="FT20" s="95"/>
      <c r="FU20" s="100">
        <f t="shared" si="4"/>
        <v>0</v>
      </c>
      <c r="FV20" s="95"/>
      <c r="FW20" s="95"/>
      <c r="FX20" s="95"/>
      <c r="FY20" s="95"/>
      <c r="FZ20" s="95"/>
      <c r="GA20" s="95"/>
      <c r="GB20" s="95"/>
      <c r="GC20" s="95"/>
      <c r="GD20" s="95"/>
      <c r="GE20" s="95"/>
      <c r="GF20" s="95"/>
      <c r="GG20" s="95"/>
      <c r="GH20" s="95"/>
      <c r="GI20" s="95"/>
      <c r="GJ20" s="95"/>
      <c r="GK20" s="95"/>
      <c r="GL20" s="95"/>
      <c r="GM20" s="95"/>
      <c r="GN20" s="95"/>
      <c r="GO20" s="95"/>
      <c r="GP20" s="95"/>
      <c r="GQ20" s="95"/>
      <c r="GR20" s="95"/>
      <c r="GS20" s="95"/>
      <c r="GT20" s="95"/>
      <c r="GU20" s="95"/>
      <c r="GV20" s="95"/>
      <c r="GW20" s="95"/>
      <c r="GX20" s="95"/>
      <c r="GY20" s="95"/>
      <c r="GZ20" s="95"/>
      <c r="HA20" s="95"/>
      <c r="HB20" s="95"/>
      <c r="HC20" s="95"/>
      <c r="HD20" s="95"/>
      <c r="HE20" s="95"/>
      <c r="HF20" s="95"/>
      <c r="HG20" s="95"/>
      <c r="HH20" s="95"/>
      <c r="HI20" s="95"/>
      <c r="HJ20" s="95"/>
    </row>
    <row r="21" spans="1:218" ht="63.75">
      <c r="A21" s="365">
        <v>1059</v>
      </c>
      <c r="B21" s="20">
        <v>11001</v>
      </c>
      <c r="C21" s="38" t="s">
        <v>270</v>
      </c>
      <c r="D21" s="39" t="s">
        <v>205</v>
      </c>
      <c r="E21" s="39" t="s">
        <v>206</v>
      </c>
      <c r="F21" s="39" t="s">
        <v>206</v>
      </c>
      <c r="G21" s="100">
        <f t="shared" si="2"/>
        <v>47934.6</v>
      </c>
      <c r="H21" s="95"/>
      <c r="I21" s="95"/>
      <c r="J21" s="95"/>
      <c r="K21" s="95"/>
      <c r="L21" s="95"/>
      <c r="M21" s="95"/>
      <c r="N21" s="95"/>
      <c r="O21" s="95"/>
      <c r="P21" s="95"/>
      <c r="Q21" s="95"/>
      <c r="R21" s="95"/>
      <c r="S21" s="95"/>
      <c r="T21" s="95"/>
      <c r="U21" s="95"/>
      <c r="V21" s="95"/>
      <c r="W21" s="95"/>
      <c r="X21" s="95"/>
      <c r="Y21" s="95"/>
      <c r="Z21" s="95"/>
      <c r="AA21" s="95"/>
      <c r="AB21" s="95"/>
      <c r="AC21" s="95"/>
      <c r="AD21" s="95"/>
      <c r="AE21" s="95"/>
      <c r="AF21" s="95"/>
      <c r="AG21" s="95"/>
      <c r="AH21" s="95"/>
      <c r="AI21" s="95"/>
      <c r="AJ21" s="95"/>
      <c r="AK21" s="95"/>
      <c r="AL21" s="95">
        <v>47934.6</v>
      </c>
      <c r="AM21" s="95"/>
      <c r="AN21" s="95"/>
      <c r="AO21" s="95"/>
      <c r="AP21" s="95"/>
      <c r="AQ21" s="95"/>
      <c r="AR21" s="95"/>
      <c r="AS21" s="95"/>
      <c r="AT21" s="95"/>
      <c r="AU21" s="95"/>
      <c r="AV21" s="95"/>
      <c r="AW21" s="95"/>
      <c r="AX21" s="100">
        <f t="shared" si="3"/>
        <v>47940</v>
      </c>
      <c r="AY21" s="95"/>
      <c r="AZ21" s="95"/>
      <c r="BA21" s="95"/>
      <c r="BB21" s="95"/>
      <c r="BC21" s="95"/>
      <c r="BD21" s="95"/>
      <c r="BE21" s="95"/>
      <c r="BF21" s="95"/>
      <c r="BG21" s="95"/>
      <c r="BH21" s="95"/>
      <c r="BI21" s="95"/>
      <c r="BJ21" s="95"/>
      <c r="BK21" s="95"/>
      <c r="BL21" s="95"/>
      <c r="BM21" s="95"/>
      <c r="BN21" s="95"/>
      <c r="BO21" s="95"/>
      <c r="BP21" s="95"/>
      <c r="BQ21" s="95"/>
      <c r="BR21" s="95"/>
      <c r="BS21" s="95"/>
      <c r="BT21" s="95"/>
      <c r="BU21" s="95"/>
      <c r="BV21" s="95"/>
      <c r="BW21" s="95"/>
      <c r="BX21" s="95"/>
      <c r="BY21" s="95"/>
      <c r="BZ21" s="95">
        <v>47940</v>
      </c>
      <c r="CA21" s="95"/>
      <c r="CB21" s="95"/>
      <c r="CC21" s="95"/>
      <c r="CD21" s="95"/>
      <c r="CE21" s="95"/>
      <c r="CF21" s="95"/>
      <c r="CG21" s="95"/>
      <c r="CH21" s="95"/>
      <c r="CI21" s="95"/>
      <c r="CJ21" s="95"/>
      <c r="CK21" s="95"/>
      <c r="CL21" s="95"/>
      <c r="CM21" s="95"/>
      <c r="CN21" s="241">
        <f t="shared" si="0"/>
        <v>95880</v>
      </c>
      <c r="CO21" s="95"/>
      <c r="CP21" s="95"/>
      <c r="CQ21" s="95"/>
      <c r="CR21" s="95"/>
      <c r="CS21" s="95"/>
      <c r="CT21" s="95"/>
      <c r="CU21" s="95"/>
      <c r="CV21" s="95"/>
      <c r="CW21" s="95"/>
      <c r="CX21" s="95"/>
      <c r="CY21" s="95"/>
      <c r="CZ21" s="95"/>
      <c r="DA21" s="95"/>
      <c r="DB21" s="95"/>
      <c r="DC21" s="95"/>
      <c r="DD21" s="95"/>
      <c r="DE21" s="95"/>
      <c r="DF21" s="95"/>
      <c r="DG21" s="95"/>
      <c r="DH21" s="95"/>
      <c r="DI21" s="95"/>
      <c r="DJ21" s="95"/>
      <c r="DK21" s="95"/>
      <c r="DL21" s="95"/>
      <c r="DM21" s="95"/>
      <c r="DN21" s="95"/>
      <c r="DO21" s="95"/>
      <c r="DP21" s="95"/>
      <c r="DQ21" s="95">
        <v>95880</v>
      </c>
      <c r="DR21" s="95"/>
      <c r="DS21" s="95"/>
      <c r="DT21" s="95"/>
      <c r="DU21" s="95"/>
      <c r="DV21" s="95"/>
      <c r="DW21" s="95"/>
      <c r="DX21" s="95"/>
      <c r="DY21" s="95"/>
      <c r="DZ21" s="95"/>
      <c r="EA21" s="95"/>
      <c r="EB21" s="95"/>
      <c r="EC21" s="95"/>
      <c r="ED21" s="95"/>
      <c r="EE21" s="100">
        <f t="shared" si="1"/>
        <v>95880</v>
      </c>
      <c r="EF21" s="95"/>
      <c r="EG21" s="95"/>
      <c r="EH21" s="95"/>
      <c r="EI21" s="95"/>
      <c r="EJ21" s="95"/>
      <c r="EK21" s="95"/>
      <c r="EL21" s="95"/>
      <c r="EM21" s="95"/>
      <c r="EN21" s="95"/>
      <c r="EO21" s="95"/>
      <c r="EP21" s="95"/>
      <c r="EQ21" s="95"/>
      <c r="ER21" s="95"/>
      <c r="ES21" s="95"/>
      <c r="ET21" s="95"/>
      <c r="EU21" s="95"/>
      <c r="EV21" s="95"/>
      <c r="EW21" s="95"/>
      <c r="EX21" s="95"/>
      <c r="EY21" s="95"/>
      <c r="EZ21" s="95"/>
      <c r="FA21" s="95"/>
      <c r="FB21" s="95"/>
      <c r="FC21" s="95"/>
      <c r="FD21" s="95"/>
      <c r="FE21" s="95"/>
      <c r="FF21" s="95"/>
      <c r="FG21" s="95"/>
      <c r="FH21" s="95">
        <v>95880</v>
      </c>
      <c r="FI21" s="95"/>
      <c r="FJ21" s="95"/>
      <c r="FK21" s="95"/>
      <c r="FL21" s="95"/>
      <c r="FM21" s="95"/>
      <c r="FN21" s="95"/>
      <c r="FO21" s="95"/>
      <c r="FP21" s="95"/>
      <c r="FQ21" s="95"/>
      <c r="FR21" s="95"/>
      <c r="FS21" s="95"/>
      <c r="FT21" s="95"/>
      <c r="FU21" s="100">
        <f t="shared" si="4"/>
        <v>95880</v>
      </c>
      <c r="FV21" s="95"/>
      <c r="FW21" s="95"/>
      <c r="FX21" s="95"/>
      <c r="FY21" s="95"/>
      <c r="FZ21" s="95"/>
      <c r="GA21" s="95"/>
      <c r="GB21" s="95"/>
      <c r="GC21" s="95"/>
      <c r="GD21" s="95"/>
      <c r="GE21" s="95"/>
      <c r="GF21" s="95"/>
      <c r="GG21" s="95"/>
      <c r="GH21" s="95"/>
      <c r="GI21" s="95"/>
      <c r="GJ21" s="95"/>
      <c r="GK21" s="95"/>
      <c r="GL21" s="95"/>
      <c r="GM21" s="95"/>
      <c r="GN21" s="95"/>
      <c r="GO21" s="95"/>
      <c r="GP21" s="95"/>
      <c r="GQ21" s="95"/>
      <c r="GR21" s="95"/>
      <c r="GS21" s="95"/>
      <c r="GT21" s="95"/>
      <c r="GU21" s="95"/>
      <c r="GV21" s="95"/>
      <c r="GW21" s="95"/>
      <c r="GX21" s="95">
        <v>95880</v>
      </c>
      <c r="GY21" s="95"/>
      <c r="GZ21" s="95"/>
      <c r="HA21" s="95"/>
      <c r="HB21" s="95"/>
      <c r="HC21" s="95"/>
      <c r="HD21" s="95"/>
      <c r="HE21" s="95"/>
      <c r="HF21" s="95"/>
      <c r="HG21" s="95"/>
      <c r="HH21" s="95"/>
      <c r="HI21" s="95"/>
      <c r="HJ21" s="95"/>
    </row>
    <row r="22" spans="1:218" ht="25.5">
      <c r="A22" s="366"/>
      <c r="B22" s="20">
        <v>11002</v>
      </c>
      <c r="C22" s="38" t="s">
        <v>272</v>
      </c>
      <c r="D22" s="39" t="s">
        <v>205</v>
      </c>
      <c r="E22" s="39" t="s">
        <v>206</v>
      </c>
      <c r="F22" s="39" t="s">
        <v>206</v>
      </c>
      <c r="G22" s="100">
        <f t="shared" si="2"/>
        <v>19648.53</v>
      </c>
      <c r="H22" s="95"/>
      <c r="I22" s="95"/>
      <c r="J22" s="95"/>
      <c r="K22" s="95"/>
      <c r="L22" s="95"/>
      <c r="M22" s="95"/>
      <c r="N22" s="95"/>
      <c r="O22" s="95"/>
      <c r="P22" s="95"/>
      <c r="Q22" s="95"/>
      <c r="R22" s="95"/>
      <c r="S22" s="95"/>
      <c r="T22" s="95"/>
      <c r="U22" s="95"/>
      <c r="V22" s="95"/>
      <c r="W22" s="95"/>
      <c r="X22" s="95"/>
      <c r="Y22" s="95"/>
      <c r="Z22" s="95"/>
      <c r="AA22" s="95"/>
      <c r="AB22" s="95"/>
      <c r="AC22" s="95"/>
      <c r="AD22" s="95"/>
      <c r="AE22" s="95"/>
      <c r="AF22" s="95"/>
      <c r="AG22" s="95"/>
      <c r="AH22" s="95">
        <v>19648.53</v>
      </c>
      <c r="AI22" s="95"/>
      <c r="AJ22" s="95"/>
      <c r="AK22" s="95"/>
      <c r="AL22" s="95"/>
      <c r="AM22" s="95"/>
      <c r="AN22" s="95"/>
      <c r="AO22" s="95"/>
      <c r="AP22" s="95"/>
      <c r="AQ22" s="95"/>
      <c r="AR22" s="95"/>
      <c r="AS22" s="95"/>
      <c r="AT22" s="95"/>
      <c r="AU22" s="95"/>
      <c r="AV22" s="95"/>
      <c r="AW22" s="95"/>
      <c r="AX22" s="100">
        <f t="shared" si="3"/>
        <v>20518.3</v>
      </c>
      <c r="AY22" s="95"/>
      <c r="AZ22" s="95"/>
      <c r="BA22" s="95"/>
      <c r="BB22" s="95"/>
      <c r="BC22" s="95"/>
      <c r="BD22" s="95"/>
      <c r="BE22" s="95"/>
      <c r="BF22" s="95"/>
      <c r="BG22" s="95"/>
      <c r="BH22" s="95"/>
      <c r="BI22" s="95"/>
      <c r="BJ22" s="95"/>
      <c r="BK22" s="95"/>
      <c r="BL22" s="95"/>
      <c r="BM22" s="95"/>
      <c r="BN22" s="95"/>
      <c r="BO22" s="95"/>
      <c r="BP22" s="95"/>
      <c r="BQ22" s="95"/>
      <c r="BR22" s="95"/>
      <c r="BS22" s="95"/>
      <c r="BT22" s="95"/>
      <c r="BU22" s="95"/>
      <c r="BV22" s="95"/>
      <c r="BW22" s="95"/>
      <c r="BX22" s="95">
        <v>20518.3</v>
      </c>
      <c r="BY22" s="95"/>
      <c r="BZ22" s="95"/>
      <c r="CA22" s="95"/>
      <c r="CB22" s="95"/>
      <c r="CC22" s="95"/>
      <c r="CD22" s="95"/>
      <c r="CE22" s="95"/>
      <c r="CF22" s="95"/>
      <c r="CG22" s="95"/>
      <c r="CH22" s="95"/>
      <c r="CI22" s="95"/>
      <c r="CJ22" s="95"/>
      <c r="CK22" s="95"/>
      <c r="CL22" s="95"/>
      <c r="CM22" s="95"/>
      <c r="CN22" s="241">
        <f t="shared" si="0"/>
        <v>29376.33</v>
      </c>
      <c r="CO22" s="95"/>
      <c r="CP22" s="95"/>
      <c r="CQ22" s="95"/>
      <c r="CR22" s="95"/>
      <c r="CS22" s="95"/>
      <c r="CT22" s="95"/>
      <c r="CU22" s="95"/>
      <c r="CV22" s="95"/>
      <c r="CW22" s="95"/>
      <c r="CX22" s="95"/>
      <c r="CY22" s="95"/>
      <c r="CZ22" s="95"/>
      <c r="DA22" s="95"/>
      <c r="DB22" s="95"/>
      <c r="DC22" s="95"/>
      <c r="DD22" s="95"/>
      <c r="DE22" s="95"/>
      <c r="DF22" s="95"/>
      <c r="DG22" s="95"/>
      <c r="DH22" s="95"/>
      <c r="DI22" s="95"/>
      <c r="DJ22" s="95"/>
      <c r="DK22" s="95"/>
      <c r="DL22" s="95"/>
      <c r="DM22" s="95"/>
      <c r="DN22" s="95"/>
      <c r="DO22" s="95">
        <v>29376.33</v>
      </c>
      <c r="DP22" s="95"/>
      <c r="DQ22" s="95"/>
      <c r="DR22" s="95"/>
      <c r="DS22" s="95"/>
      <c r="DT22" s="95"/>
      <c r="DU22" s="95"/>
      <c r="DV22" s="95"/>
      <c r="DW22" s="95"/>
      <c r="DX22" s="95"/>
      <c r="DY22" s="95"/>
      <c r="DZ22" s="95"/>
      <c r="EA22" s="95"/>
      <c r="EB22" s="95"/>
      <c r="EC22" s="95"/>
      <c r="ED22" s="95"/>
      <c r="EE22" s="100">
        <f t="shared" si="1"/>
        <v>29376.33</v>
      </c>
      <c r="EF22" s="95"/>
      <c r="EG22" s="95"/>
      <c r="EH22" s="95"/>
      <c r="EI22" s="95"/>
      <c r="EJ22" s="95"/>
      <c r="EK22" s="95"/>
      <c r="EL22" s="95"/>
      <c r="EM22" s="95"/>
      <c r="EN22" s="95"/>
      <c r="EO22" s="95"/>
      <c r="EP22" s="95"/>
      <c r="EQ22" s="95"/>
      <c r="ER22" s="95"/>
      <c r="ES22" s="95"/>
      <c r="ET22" s="95"/>
      <c r="EU22" s="95"/>
      <c r="EV22" s="95"/>
      <c r="EW22" s="95"/>
      <c r="EX22" s="95"/>
      <c r="EY22" s="95"/>
      <c r="EZ22" s="95"/>
      <c r="FA22" s="95"/>
      <c r="FB22" s="95"/>
      <c r="FC22" s="95"/>
      <c r="FD22" s="95"/>
      <c r="FE22" s="95"/>
      <c r="FF22" s="95">
        <v>29376.33</v>
      </c>
      <c r="FG22" s="95"/>
      <c r="FH22" s="95"/>
      <c r="FI22" s="95"/>
      <c r="FJ22" s="95"/>
      <c r="FK22" s="95"/>
      <c r="FL22" s="95"/>
      <c r="FM22" s="95"/>
      <c r="FN22" s="95"/>
      <c r="FO22" s="95"/>
      <c r="FP22" s="95"/>
      <c r="FQ22" s="95"/>
      <c r="FR22" s="95"/>
      <c r="FS22" s="95"/>
      <c r="FT22" s="95"/>
      <c r="FU22" s="100">
        <f t="shared" si="4"/>
        <v>29376.33</v>
      </c>
      <c r="FV22" s="95"/>
      <c r="FW22" s="95"/>
      <c r="FX22" s="95"/>
      <c r="FY22" s="95"/>
      <c r="FZ22" s="95"/>
      <c r="GA22" s="95"/>
      <c r="GB22" s="95"/>
      <c r="GC22" s="95"/>
      <c r="GD22" s="95"/>
      <c r="GE22" s="95"/>
      <c r="GF22" s="95"/>
      <c r="GG22" s="95"/>
      <c r="GH22" s="95"/>
      <c r="GI22" s="95"/>
      <c r="GJ22" s="95"/>
      <c r="GK22" s="95"/>
      <c r="GL22" s="95"/>
      <c r="GM22" s="95"/>
      <c r="GN22" s="95"/>
      <c r="GO22" s="95"/>
      <c r="GP22" s="95"/>
      <c r="GQ22" s="95"/>
      <c r="GR22" s="95"/>
      <c r="GS22" s="95"/>
      <c r="GT22" s="95"/>
      <c r="GU22" s="95"/>
      <c r="GV22" s="95">
        <v>29376.33</v>
      </c>
      <c r="GW22" s="95"/>
      <c r="GX22" s="95"/>
      <c r="GY22" s="95"/>
      <c r="GZ22" s="95"/>
      <c r="HA22" s="95"/>
      <c r="HB22" s="95"/>
      <c r="HC22" s="95"/>
      <c r="HD22" s="95"/>
      <c r="HE22" s="95"/>
      <c r="HF22" s="95"/>
      <c r="HG22" s="95"/>
      <c r="HH22" s="95"/>
      <c r="HI22" s="95"/>
      <c r="HJ22" s="95"/>
    </row>
    <row r="23" spans="1:218" ht="38.25">
      <c r="A23" s="366"/>
      <c r="B23" s="20">
        <v>11003</v>
      </c>
      <c r="C23" s="38" t="s">
        <v>274</v>
      </c>
      <c r="D23" s="39" t="s">
        <v>205</v>
      </c>
      <c r="E23" s="39" t="s">
        <v>206</v>
      </c>
      <c r="F23" s="39" t="s">
        <v>206</v>
      </c>
      <c r="G23" s="100">
        <f t="shared" si="2"/>
        <v>48065.7</v>
      </c>
      <c r="H23" s="178">
        <v>41400</v>
      </c>
      <c r="I23" s="95"/>
      <c r="J23" s="95"/>
      <c r="K23" s="95"/>
      <c r="L23" s="95"/>
      <c r="M23" s="178">
        <v>1453.9</v>
      </c>
      <c r="N23" s="178">
        <v>1.2</v>
      </c>
      <c r="O23" s="233">
        <v>424.3</v>
      </c>
      <c r="P23" s="178">
        <v>107</v>
      </c>
      <c r="Q23" s="95"/>
      <c r="R23" s="178">
        <v>330</v>
      </c>
      <c r="S23" s="95"/>
      <c r="T23" s="95"/>
      <c r="U23" s="178">
        <v>95</v>
      </c>
      <c r="V23" s="178">
        <v>95</v>
      </c>
      <c r="W23" s="178">
        <v>249.7</v>
      </c>
      <c r="X23" s="95"/>
      <c r="Y23" s="178">
        <v>136.69999999999999</v>
      </c>
      <c r="Z23" s="95"/>
      <c r="AA23" s="233">
        <v>246.1</v>
      </c>
      <c r="AB23" s="233">
        <v>130</v>
      </c>
      <c r="AC23" s="178">
        <v>729.7</v>
      </c>
      <c r="AD23" s="178">
        <v>100</v>
      </c>
      <c r="AE23" s="233">
        <v>1881.9</v>
      </c>
      <c r="AF23" s="178">
        <v>180.8</v>
      </c>
      <c r="AG23" s="178">
        <v>300</v>
      </c>
      <c r="AH23" s="95"/>
      <c r="AI23" s="95"/>
      <c r="AJ23" s="95"/>
      <c r="AK23" s="95"/>
      <c r="AL23" s="95"/>
      <c r="AM23" s="95"/>
      <c r="AN23" s="95"/>
      <c r="AO23" s="178">
        <v>113</v>
      </c>
      <c r="AP23" s="178">
        <v>27.4</v>
      </c>
      <c r="AQ23" s="178">
        <v>64</v>
      </c>
      <c r="AR23" s="95"/>
      <c r="AS23" s="95"/>
      <c r="AT23" s="95"/>
      <c r="AU23" s="95"/>
      <c r="AV23" s="95"/>
      <c r="AW23" s="95"/>
      <c r="AX23" s="100">
        <f>SUM(AY23:CM23)</f>
        <v>48065.7</v>
      </c>
      <c r="AY23" s="178">
        <v>41400</v>
      </c>
      <c r="AZ23" s="95"/>
      <c r="BA23" s="95"/>
      <c r="BB23" s="95"/>
      <c r="BC23" s="95"/>
      <c r="BD23" s="178">
        <v>1550</v>
      </c>
      <c r="BE23" s="178">
        <v>12</v>
      </c>
      <c r="BF23" s="233">
        <v>516.70000000000005</v>
      </c>
      <c r="BG23" s="178">
        <v>110</v>
      </c>
      <c r="BH23" s="95"/>
      <c r="BI23" s="178"/>
      <c r="BJ23" s="95"/>
      <c r="BK23" s="95">
        <v>95</v>
      </c>
      <c r="BL23" s="178">
        <v>1</v>
      </c>
      <c r="BM23" s="178">
        <v>250</v>
      </c>
      <c r="BN23" s="178"/>
      <c r="BO23" s="95"/>
      <c r="BP23" s="178">
        <v>81.8</v>
      </c>
      <c r="BQ23" s="95">
        <v>139.1</v>
      </c>
      <c r="BR23" s="233"/>
      <c r="BS23" s="233">
        <v>879</v>
      </c>
      <c r="BT23" s="178">
        <v>210</v>
      </c>
      <c r="BU23" s="178">
        <v>1758.1</v>
      </c>
      <c r="BV23" s="233">
        <v>120</v>
      </c>
      <c r="BW23" s="178">
        <v>500</v>
      </c>
      <c r="BX23" s="178"/>
      <c r="BY23" s="95"/>
      <c r="BZ23" s="95"/>
      <c r="CA23" s="95"/>
      <c r="CB23" s="95"/>
      <c r="CC23" s="95"/>
      <c r="CD23" s="95"/>
      <c r="CE23" s="95">
        <v>113</v>
      </c>
      <c r="CF23" s="178">
        <v>270</v>
      </c>
      <c r="CG23" s="178">
        <v>60</v>
      </c>
      <c r="CH23" s="178"/>
      <c r="CI23" s="95"/>
      <c r="CJ23" s="95"/>
      <c r="CK23" s="95"/>
      <c r="CL23" s="95"/>
      <c r="CM23" s="95"/>
      <c r="CN23" s="241">
        <f t="shared" si="0"/>
        <v>159744</v>
      </c>
      <c r="CO23" s="178">
        <v>123120</v>
      </c>
      <c r="CP23" s="95"/>
      <c r="CQ23" s="95"/>
      <c r="CR23" s="95"/>
      <c r="CS23" s="95"/>
      <c r="CT23" s="178">
        <v>1600</v>
      </c>
      <c r="CU23" s="178">
        <v>12</v>
      </c>
      <c r="CV23" s="233">
        <v>478</v>
      </c>
      <c r="CW23" s="178">
        <v>110</v>
      </c>
      <c r="CX23" s="95"/>
      <c r="CY23" s="178">
        <v>360</v>
      </c>
      <c r="CZ23" s="95"/>
      <c r="DA23" s="95"/>
      <c r="DB23" s="178">
        <v>95</v>
      </c>
      <c r="DC23" s="178">
        <v>100</v>
      </c>
      <c r="DD23" s="178">
        <v>250</v>
      </c>
      <c r="DE23" s="95"/>
      <c r="DF23" s="95"/>
      <c r="DG23" s="178">
        <v>80</v>
      </c>
      <c r="DH23" s="178">
        <v>205</v>
      </c>
      <c r="DI23" s="95"/>
      <c r="DJ23" s="178">
        <v>900</v>
      </c>
      <c r="DK23" s="178">
        <v>315</v>
      </c>
      <c r="DL23" s="178">
        <v>1780</v>
      </c>
      <c r="DM23" s="178">
        <v>215</v>
      </c>
      <c r="DN23" s="178">
        <v>250</v>
      </c>
      <c r="DO23" s="95"/>
      <c r="DP23" s="95"/>
      <c r="DQ23" s="95"/>
      <c r="DR23" s="95"/>
      <c r="DS23" s="95"/>
      <c r="DT23" s="95"/>
      <c r="DU23" s="95"/>
      <c r="DV23" s="178">
        <v>26714</v>
      </c>
      <c r="DW23" s="178">
        <v>70</v>
      </c>
      <c r="DX23" s="234">
        <v>90</v>
      </c>
      <c r="DY23" s="95"/>
      <c r="DZ23" s="95"/>
      <c r="EA23" s="234">
        <v>3000</v>
      </c>
      <c r="EB23" s="246"/>
      <c r="EC23" s="95"/>
      <c r="ED23" s="95"/>
      <c r="EE23" s="100">
        <f t="shared" si="1"/>
        <v>159744</v>
      </c>
      <c r="EF23" s="178">
        <v>123120</v>
      </c>
      <c r="EG23" s="95"/>
      <c r="EH23" s="95"/>
      <c r="EI23" s="95"/>
      <c r="EJ23" s="95"/>
      <c r="EK23" s="178">
        <v>1600</v>
      </c>
      <c r="EL23" s="178">
        <v>12</v>
      </c>
      <c r="EM23" s="233">
        <v>478</v>
      </c>
      <c r="EN23" s="178">
        <v>110</v>
      </c>
      <c r="EO23" s="95"/>
      <c r="EP23" s="178">
        <v>360</v>
      </c>
      <c r="EQ23" s="95"/>
      <c r="ER23" s="95"/>
      <c r="ES23" s="178">
        <v>95</v>
      </c>
      <c r="ET23" s="178">
        <v>100</v>
      </c>
      <c r="EU23" s="178">
        <v>250</v>
      </c>
      <c r="EV23" s="95"/>
      <c r="EW23" s="95"/>
      <c r="EX23" s="178">
        <v>80</v>
      </c>
      <c r="EY23" s="178">
        <v>205</v>
      </c>
      <c r="EZ23" s="95"/>
      <c r="FA23" s="178">
        <v>900</v>
      </c>
      <c r="FB23" s="178">
        <v>315</v>
      </c>
      <c r="FC23" s="178">
        <v>1780</v>
      </c>
      <c r="FD23" s="178">
        <v>215</v>
      </c>
      <c r="FE23" s="178">
        <v>250</v>
      </c>
      <c r="FF23" s="95"/>
      <c r="FG23" s="95"/>
      <c r="FH23" s="95"/>
      <c r="FI23" s="95"/>
      <c r="FJ23" s="95"/>
      <c r="FK23" s="95"/>
      <c r="FL23" s="95"/>
      <c r="FM23" s="178">
        <v>26714</v>
      </c>
      <c r="FN23" s="178">
        <v>70</v>
      </c>
      <c r="FO23" s="234">
        <v>90</v>
      </c>
      <c r="FP23" s="95"/>
      <c r="FQ23" s="95"/>
      <c r="FR23" s="245"/>
      <c r="FS23" s="234">
        <v>3000</v>
      </c>
      <c r="FT23" s="95"/>
      <c r="FU23" s="100">
        <f t="shared" si="4"/>
        <v>159744</v>
      </c>
      <c r="FV23" s="178">
        <v>123120</v>
      </c>
      <c r="FW23" s="95"/>
      <c r="FX23" s="95"/>
      <c r="FY23" s="95"/>
      <c r="FZ23" s="95"/>
      <c r="GA23" s="178">
        <v>1600</v>
      </c>
      <c r="GB23" s="178">
        <v>12</v>
      </c>
      <c r="GC23" s="233">
        <v>478</v>
      </c>
      <c r="GD23" s="178">
        <v>110</v>
      </c>
      <c r="GE23" s="95"/>
      <c r="GF23" s="178">
        <v>360</v>
      </c>
      <c r="GG23" s="95"/>
      <c r="GH23" s="95"/>
      <c r="GI23" s="178">
        <v>95</v>
      </c>
      <c r="GJ23" s="178">
        <v>100</v>
      </c>
      <c r="GK23" s="178">
        <v>250</v>
      </c>
      <c r="GL23" s="95"/>
      <c r="GM23" s="95"/>
      <c r="GN23" s="178">
        <v>80</v>
      </c>
      <c r="GO23" s="178">
        <v>205</v>
      </c>
      <c r="GP23" s="95"/>
      <c r="GQ23" s="178">
        <v>900</v>
      </c>
      <c r="GR23" s="178">
        <v>315</v>
      </c>
      <c r="GS23" s="178">
        <v>1780</v>
      </c>
      <c r="GT23" s="178">
        <v>215</v>
      </c>
      <c r="GU23" s="178">
        <v>250</v>
      </c>
      <c r="GV23" s="95"/>
      <c r="GW23" s="95"/>
      <c r="GX23" s="95"/>
      <c r="GY23" s="95"/>
      <c r="GZ23" s="95"/>
      <c r="HA23" s="95"/>
      <c r="HB23" s="95"/>
      <c r="HC23" s="178">
        <v>26714</v>
      </c>
      <c r="HD23" s="178">
        <v>70</v>
      </c>
      <c r="HE23" s="234">
        <v>90</v>
      </c>
      <c r="HF23" s="95"/>
      <c r="HG23" s="95"/>
      <c r="HH23" s="245"/>
      <c r="HI23" s="234">
        <v>3000</v>
      </c>
      <c r="HJ23" s="95"/>
    </row>
    <row r="24" spans="1:218" ht="25.5">
      <c r="A24" s="365">
        <v>1067</v>
      </c>
      <c r="B24" s="20">
        <v>11001</v>
      </c>
      <c r="C24" s="38" t="s">
        <v>280</v>
      </c>
      <c r="D24" s="39" t="s">
        <v>205</v>
      </c>
      <c r="E24" s="39" t="s">
        <v>207</v>
      </c>
      <c r="F24" s="39" t="s">
        <v>207</v>
      </c>
      <c r="G24" s="100">
        <f t="shared" si="2"/>
        <v>14123.4</v>
      </c>
      <c r="H24" s="95"/>
      <c r="I24" s="95"/>
      <c r="J24" s="95"/>
      <c r="K24" s="95"/>
      <c r="L24" s="95"/>
      <c r="M24" s="95"/>
      <c r="N24" s="95"/>
      <c r="O24" s="95"/>
      <c r="P24" s="95"/>
      <c r="Q24" s="95"/>
      <c r="R24" s="95"/>
      <c r="S24" s="95"/>
      <c r="T24" s="95"/>
      <c r="U24" s="95"/>
      <c r="V24" s="95"/>
      <c r="W24" s="95"/>
      <c r="X24" s="95"/>
      <c r="Y24" s="95"/>
      <c r="Z24" s="95">
        <v>14123.4</v>
      </c>
      <c r="AA24" s="95"/>
      <c r="AB24" s="95"/>
      <c r="AC24" s="95"/>
      <c r="AD24" s="95"/>
      <c r="AE24" s="95"/>
      <c r="AF24" s="95"/>
      <c r="AG24" s="95"/>
      <c r="AH24" s="95"/>
      <c r="AI24" s="95"/>
      <c r="AJ24" s="95"/>
      <c r="AK24" s="95"/>
      <c r="AL24" s="95"/>
      <c r="AM24" s="95"/>
      <c r="AN24" s="95"/>
      <c r="AO24" s="95"/>
      <c r="AP24" s="95"/>
      <c r="AQ24" s="95"/>
      <c r="AR24" s="95"/>
      <c r="AS24" s="95"/>
      <c r="AT24" s="95"/>
      <c r="AU24" s="95"/>
      <c r="AV24" s="95"/>
      <c r="AW24" s="95"/>
      <c r="AX24" s="100">
        <f t="shared" si="3"/>
        <v>14123.4</v>
      </c>
      <c r="AY24" s="95"/>
      <c r="AZ24" s="95"/>
      <c r="BA24" s="95"/>
      <c r="BB24" s="95"/>
      <c r="BC24" s="95"/>
      <c r="BD24" s="95"/>
      <c r="BE24" s="95"/>
      <c r="BF24" s="95"/>
      <c r="BG24" s="95"/>
      <c r="BH24" s="95"/>
      <c r="BI24" s="95"/>
      <c r="BJ24" s="95"/>
      <c r="BK24" s="95"/>
      <c r="BL24" s="95"/>
      <c r="BM24" s="95"/>
      <c r="BN24" s="95"/>
      <c r="BO24" s="95"/>
      <c r="BP24" s="95">
        <v>14123.4</v>
      </c>
      <c r="BQ24" s="95"/>
      <c r="BR24" s="95"/>
      <c r="BS24" s="95"/>
      <c r="BT24" s="95"/>
      <c r="BU24" s="95"/>
      <c r="BV24" s="95"/>
      <c r="BW24" s="95"/>
      <c r="BX24" s="95"/>
      <c r="BY24" s="95"/>
      <c r="BZ24" s="95"/>
      <c r="CA24" s="95"/>
      <c r="CB24" s="95"/>
      <c r="CC24" s="95"/>
      <c r="CD24" s="95"/>
      <c r="CE24" s="95"/>
      <c r="CF24" s="95"/>
      <c r="CG24" s="95"/>
      <c r="CH24" s="95"/>
      <c r="CI24" s="95"/>
      <c r="CJ24" s="95"/>
      <c r="CK24" s="95"/>
      <c r="CL24" s="95"/>
      <c r="CM24" s="95"/>
      <c r="CN24" s="241">
        <f t="shared" si="0"/>
        <v>14123.4</v>
      </c>
      <c r="CO24" s="95"/>
      <c r="CP24" s="95"/>
      <c r="CQ24" s="95"/>
      <c r="CR24" s="95"/>
      <c r="CS24" s="95"/>
      <c r="CT24" s="95"/>
      <c r="CU24" s="95"/>
      <c r="CV24" s="95"/>
      <c r="CW24" s="95"/>
      <c r="CX24" s="95"/>
      <c r="CY24" s="95"/>
      <c r="CZ24" s="95"/>
      <c r="DA24" s="95"/>
      <c r="DB24" s="95"/>
      <c r="DC24" s="95"/>
      <c r="DD24" s="95"/>
      <c r="DE24" s="95"/>
      <c r="DF24" s="95"/>
      <c r="DG24" s="95">
        <v>14123.4</v>
      </c>
      <c r="DH24" s="95"/>
      <c r="DI24" s="95"/>
      <c r="DJ24" s="95"/>
      <c r="DK24" s="95"/>
      <c r="DL24" s="95"/>
      <c r="DM24" s="95"/>
      <c r="DN24" s="95"/>
      <c r="DO24" s="95"/>
      <c r="DP24" s="95"/>
      <c r="DQ24" s="95"/>
      <c r="DR24" s="95"/>
      <c r="DS24" s="95"/>
      <c r="DT24" s="95"/>
      <c r="DU24" s="95"/>
      <c r="DV24" s="95"/>
      <c r="DW24" s="95"/>
      <c r="DX24" s="95"/>
      <c r="DY24" s="95"/>
      <c r="DZ24" s="95"/>
      <c r="EA24" s="95"/>
      <c r="EB24" s="95"/>
      <c r="EC24" s="95"/>
      <c r="ED24" s="95"/>
      <c r="EE24" s="100">
        <f t="shared" si="1"/>
        <v>14123.4</v>
      </c>
      <c r="EF24" s="95"/>
      <c r="EG24" s="95"/>
      <c r="EH24" s="95"/>
      <c r="EI24" s="95"/>
      <c r="EJ24" s="95"/>
      <c r="EK24" s="95"/>
      <c r="EL24" s="95"/>
      <c r="EM24" s="95"/>
      <c r="EN24" s="95"/>
      <c r="EO24" s="95"/>
      <c r="EP24" s="95"/>
      <c r="EQ24" s="95"/>
      <c r="ER24" s="95"/>
      <c r="ES24" s="95"/>
      <c r="ET24" s="95"/>
      <c r="EU24" s="95"/>
      <c r="EV24" s="95"/>
      <c r="EW24" s="95"/>
      <c r="EX24" s="95">
        <v>14123.4</v>
      </c>
      <c r="EY24" s="95"/>
      <c r="EZ24" s="95"/>
      <c r="FA24" s="95"/>
      <c r="FB24" s="95"/>
      <c r="FC24" s="95"/>
      <c r="FD24" s="95"/>
      <c r="FE24" s="95"/>
      <c r="FF24" s="95"/>
      <c r="FG24" s="95"/>
      <c r="FH24" s="95"/>
      <c r="FI24" s="95"/>
      <c r="FJ24" s="95"/>
      <c r="FK24" s="95"/>
      <c r="FL24" s="95"/>
      <c r="FM24" s="95"/>
      <c r="FN24" s="95"/>
      <c r="FO24" s="95"/>
      <c r="FP24" s="95"/>
      <c r="FQ24" s="95"/>
      <c r="FR24" s="95"/>
      <c r="FS24" s="95"/>
      <c r="FT24" s="95"/>
      <c r="FU24" s="100">
        <f t="shared" si="4"/>
        <v>14123.4</v>
      </c>
      <c r="FV24" s="95"/>
      <c r="FW24" s="95"/>
      <c r="FX24" s="95"/>
      <c r="FY24" s="95"/>
      <c r="FZ24" s="95"/>
      <c r="GA24" s="95"/>
      <c r="GB24" s="95"/>
      <c r="GC24" s="95"/>
      <c r="GD24" s="95"/>
      <c r="GE24" s="95"/>
      <c r="GF24" s="95"/>
      <c r="GG24" s="95"/>
      <c r="GH24" s="95"/>
      <c r="GI24" s="95"/>
      <c r="GJ24" s="95"/>
      <c r="GK24" s="95"/>
      <c r="GL24" s="95"/>
      <c r="GM24" s="95"/>
      <c r="GN24" s="95">
        <v>14123.4</v>
      </c>
      <c r="GO24" s="95"/>
      <c r="GP24" s="95"/>
      <c r="GQ24" s="95"/>
      <c r="GR24" s="95"/>
      <c r="GS24" s="95"/>
      <c r="GT24" s="95"/>
      <c r="GU24" s="95"/>
      <c r="GV24" s="95"/>
      <c r="GW24" s="95"/>
      <c r="GX24" s="95"/>
      <c r="GY24" s="95"/>
      <c r="GZ24" s="95"/>
      <c r="HA24" s="95"/>
      <c r="HB24" s="95"/>
      <c r="HC24" s="95"/>
      <c r="HD24" s="95"/>
      <c r="HE24" s="95"/>
      <c r="HF24" s="95"/>
      <c r="HG24" s="95"/>
      <c r="HH24" s="95"/>
      <c r="HI24" s="95"/>
      <c r="HJ24" s="95"/>
    </row>
    <row r="25" spans="1:218" ht="25.5">
      <c r="A25" s="367"/>
      <c r="B25" s="20">
        <v>11002</v>
      </c>
      <c r="C25" s="38" t="s">
        <v>282</v>
      </c>
      <c r="D25" s="39" t="s">
        <v>205</v>
      </c>
      <c r="E25" s="39" t="s">
        <v>207</v>
      </c>
      <c r="F25" s="39" t="s">
        <v>207</v>
      </c>
      <c r="G25" s="100">
        <f t="shared" si="2"/>
        <v>13900</v>
      </c>
      <c r="H25" s="95"/>
      <c r="I25" s="95"/>
      <c r="J25" s="95"/>
      <c r="K25" s="95"/>
      <c r="L25" s="95"/>
      <c r="M25" s="95"/>
      <c r="N25" s="95"/>
      <c r="O25" s="95"/>
      <c r="P25" s="95"/>
      <c r="Q25" s="95"/>
      <c r="R25" s="95"/>
      <c r="S25" s="95"/>
      <c r="T25" s="95"/>
      <c r="U25" s="95"/>
      <c r="V25" s="95"/>
      <c r="W25" s="95"/>
      <c r="X25" s="95"/>
      <c r="Y25" s="95"/>
      <c r="Z25" s="95"/>
      <c r="AA25" s="95"/>
      <c r="AB25" s="95"/>
      <c r="AC25" s="95"/>
      <c r="AD25" s="95"/>
      <c r="AE25" s="95"/>
      <c r="AF25" s="95"/>
      <c r="AG25" s="95"/>
      <c r="AH25" s="95"/>
      <c r="AI25" s="95"/>
      <c r="AJ25" s="95">
        <v>13900</v>
      </c>
      <c r="AK25" s="95"/>
      <c r="AL25" s="95"/>
      <c r="AM25" s="95"/>
      <c r="AN25" s="95"/>
      <c r="AO25" s="95"/>
      <c r="AP25" s="95"/>
      <c r="AQ25" s="95"/>
      <c r="AR25" s="95"/>
      <c r="AS25" s="95"/>
      <c r="AT25" s="95"/>
      <c r="AU25" s="95"/>
      <c r="AV25" s="95"/>
      <c r="AW25" s="95"/>
      <c r="AX25" s="100">
        <f t="shared" si="3"/>
        <v>16680</v>
      </c>
      <c r="AY25" s="95"/>
      <c r="AZ25" s="95"/>
      <c r="BA25" s="95"/>
      <c r="BB25" s="95"/>
      <c r="BC25" s="95"/>
      <c r="BD25" s="95"/>
      <c r="BE25" s="95"/>
      <c r="BF25" s="95"/>
      <c r="BG25" s="95"/>
      <c r="BH25" s="95"/>
      <c r="BI25" s="95"/>
      <c r="BJ25" s="95"/>
      <c r="BK25" s="95"/>
      <c r="BL25" s="95"/>
      <c r="BM25" s="95"/>
      <c r="BN25" s="95"/>
      <c r="BO25" s="95"/>
      <c r="BP25" s="95"/>
      <c r="BQ25" s="95"/>
      <c r="BR25" s="95"/>
      <c r="BS25" s="95"/>
      <c r="BT25" s="95"/>
      <c r="BU25" s="95"/>
      <c r="BV25" s="95"/>
      <c r="BW25" s="95"/>
      <c r="BX25" s="95"/>
      <c r="BY25" s="95"/>
      <c r="BZ25" s="95">
        <v>16680</v>
      </c>
      <c r="CA25" s="95"/>
      <c r="CB25" s="95"/>
      <c r="CC25" s="95"/>
      <c r="CD25" s="95"/>
      <c r="CE25" s="95"/>
      <c r="CF25" s="95"/>
      <c r="CG25" s="95"/>
      <c r="CH25" s="95"/>
      <c r="CI25" s="95"/>
      <c r="CJ25" s="95"/>
      <c r="CK25" s="95"/>
      <c r="CL25" s="95"/>
      <c r="CM25" s="95"/>
      <c r="CN25" s="241">
        <f t="shared" si="0"/>
        <v>91650.4</v>
      </c>
      <c r="CO25" s="95"/>
      <c r="CP25" s="95"/>
      <c r="CQ25" s="95"/>
      <c r="CR25" s="95"/>
      <c r="CS25" s="95"/>
      <c r="CT25" s="95"/>
      <c r="CU25" s="95"/>
      <c r="CV25" s="95"/>
      <c r="CW25" s="95"/>
      <c r="CX25" s="95"/>
      <c r="CY25" s="95"/>
      <c r="CZ25" s="95"/>
      <c r="DA25" s="95"/>
      <c r="DB25" s="95"/>
      <c r="DC25" s="95"/>
      <c r="DD25" s="95"/>
      <c r="DE25" s="95"/>
      <c r="DF25" s="95"/>
      <c r="DG25" s="95"/>
      <c r="DH25" s="95"/>
      <c r="DI25" s="95"/>
      <c r="DJ25" s="95"/>
      <c r="DK25" s="95"/>
      <c r="DL25" s="95"/>
      <c r="DM25" s="95"/>
      <c r="DN25" s="95"/>
      <c r="DO25" s="95"/>
      <c r="DP25" s="95"/>
      <c r="DQ25" s="95">
        <v>91650.4</v>
      </c>
      <c r="DR25" s="95"/>
      <c r="DS25" s="95"/>
      <c r="DT25" s="95"/>
      <c r="DU25" s="95"/>
      <c r="DV25" s="95"/>
      <c r="DW25" s="95"/>
      <c r="DX25" s="95"/>
      <c r="DY25" s="95"/>
      <c r="DZ25" s="95"/>
      <c r="EA25" s="95"/>
      <c r="EB25" s="95"/>
      <c r="EC25" s="95"/>
      <c r="ED25" s="95"/>
      <c r="EE25" s="100">
        <f t="shared" si="1"/>
        <v>91650.4</v>
      </c>
      <c r="EF25" s="95"/>
      <c r="EG25" s="95"/>
      <c r="EH25" s="95"/>
      <c r="EI25" s="95"/>
      <c r="EJ25" s="95"/>
      <c r="EK25" s="95"/>
      <c r="EL25" s="95"/>
      <c r="EM25" s="95"/>
      <c r="EN25" s="95"/>
      <c r="EO25" s="95"/>
      <c r="EP25" s="95"/>
      <c r="EQ25" s="95"/>
      <c r="ER25" s="95"/>
      <c r="ES25" s="95"/>
      <c r="ET25" s="95"/>
      <c r="EU25" s="95"/>
      <c r="EV25" s="95"/>
      <c r="EW25" s="95"/>
      <c r="EX25" s="95"/>
      <c r="EY25" s="95"/>
      <c r="EZ25" s="95"/>
      <c r="FA25" s="95"/>
      <c r="FB25" s="95"/>
      <c r="FC25" s="95"/>
      <c r="FD25" s="95"/>
      <c r="FE25" s="95"/>
      <c r="FF25" s="95"/>
      <c r="FG25" s="95"/>
      <c r="FH25" s="95">
        <v>91650.4</v>
      </c>
      <c r="FI25" s="95"/>
      <c r="FJ25" s="95"/>
      <c r="FK25" s="95"/>
      <c r="FL25" s="95"/>
      <c r="FM25" s="95"/>
      <c r="FN25" s="95"/>
      <c r="FO25" s="95"/>
      <c r="FP25" s="95"/>
      <c r="FQ25" s="95"/>
      <c r="FR25" s="95"/>
      <c r="FS25" s="95"/>
      <c r="FT25" s="95"/>
      <c r="FU25" s="100">
        <f t="shared" si="4"/>
        <v>91650.4</v>
      </c>
      <c r="FV25" s="95"/>
      <c r="FW25" s="95"/>
      <c r="FX25" s="95"/>
      <c r="FY25" s="95"/>
      <c r="FZ25" s="95"/>
      <c r="GA25" s="95"/>
      <c r="GB25" s="95"/>
      <c r="GC25" s="95"/>
      <c r="GD25" s="95"/>
      <c r="GE25" s="95"/>
      <c r="GF25" s="95"/>
      <c r="GG25" s="95"/>
      <c r="GH25" s="95"/>
      <c r="GI25" s="95"/>
      <c r="GJ25" s="95"/>
      <c r="GK25" s="95"/>
      <c r="GL25" s="95"/>
      <c r="GM25" s="95"/>
      <c r="GN25" s="95"/>
      <c r="GO25" s="95"/>
      <c r="GP25" s="95"/>
      <c r="GQ25" s="95"/>
      <c r="GR25" s="95"/>
      <c r="GS25" s="95"/>
      <c r="GT25" s="95"/>
      <c r="GU25" s="95"/>
      <c r="GV25" s="95"/>
      <c r="GW25" s="95"/>
      <c r="GX25" s="95">
        <v>91650.4</v>
      </c>
      <c r="GY25" s="95"/>
      <c r="GZ25" s="95"/>
      <c r="HA25" s="95"/>
      <c r="HB25" s="95"/>
      <c r="HC25" s="95"/>
      <c r="HD25" s="95"/>
      <c r="HE25" s="95"/>
      <c r="HF25" s="95"/>
      <c r="HG25" s="95"/>
      <c r="HH25" s="95"/>
      <c r="HI25" s="95"/>
      <c r="HJ25" s="95"/>
    </row>
    <row r="26" spans="1:218" ht="51" customHeight="1">
      <c r="A26" s="366">
        <v>1086</v>
      </c>
      <c r="B26" s="20">
        <v>11003</v>
      </c>
      <c r="C26" s="38" t="s">
        <v>288</v>
      </c>
      <c r="D26" s="39" t="s">
        <v>207</v>
      </c>
      <c r="E26" s="39" t="s">
        <v>676</v>
      </c>
      <c r="F26" s="39" t="s">
        <v>676</v>
      </c>
      <c r="G26" s="100">
        <f t="shared" si="2"/>
        <v>25557.200000000001</v>
      </c>
      <c r="H26" s="95"/>
      <c r="I26" s="95"/>
      <c r="J26" s="95"/>
      <c r="K26" s="95"/>
      <c r="L26" s="95"/>
      <c r="M26" s="95"/>
      <c r="N26" s="95"/>
      <c r="O26" s="95"/>
      <c r="P26" s="95"/>
      <c r="Q26" s="95"/>
      <c r="R26" s="95"/>
      <c r="S26" s="95"/>
      <c r="T26" s="95"/>
      <c r="U26" s="95"/>
      <c r="V26" s="95"/>
      <c r="W26" s="95"/>
      <c r="X26" s="95"/>
      <c r="Y26" s="95"/>
      <c r="Z26" s="95"/>
      <c r="AA26" s="95"/>
      <c r="AB26" s="95"/>
      <c r="AC26" s="95"/>
      <c r="AD26" s="95"/>
      <c r="AE26" s="95"/>
      <c r="AF26" s="95"/>
      <c r="AG26" s="95"/>
      <c r="AH26" s="95"/>
      <c r="AI26" s="95"/>
      <c r="AJ26" s="95"/>
      <c r="AK26" s="95"/>
      <c r="AL26" s="95"/>
      <c r="AM26" s="95"/>
      <c r="AN26" s="95"/>
      <c r="AO26" s="95"/>
      <c r="AP26" s="95"/>
      <c r="AQ26" s="95">
        <v>25557.200000000001</v>
      </c>
      <c r="AR26" s="95"/>
      <c r="AS26" s="95"/>
      <c r="AT26" s="95"/>
      <c r="AU26" s="95"/>
      <c r="AV26" s="95"/>
      <c r="AW26" s="95"/>
      <c r="AX26" s="100">
        <f t="shared" si="3"/>
        <v>35000</v>
      </c>
      <c r="AY26" s="95"/>
      <c r="AZ26" s="95"/>
      <c r="BA26" s="95"/>
      <c r="BB26" s="95"/>
      <c r="BC26" s="95"/>
      <c r="BD26" s="95"/>
      <c r="BE26" s="95"/>
      <c r="BF26" s="95"/>
      <c r="BG26" s="95"/>
      <c r="BH26" s="95"/>
      <c r="BI26" s="95"/>
      <c r="BJ26" s="95"/>
      <c r="BK26" s="95"/>
      <c r="BL26" s="95"/>
      <c r="BM26" s="95"/>
      <c r="BN26" s="95"/>
      <c r="BO26" s="95"/>
      <c r="BP26" s="95"/>
      <c r="BQ26" s="95"/>
      <c r="BR26" s="95"/>
      <c r="BS26" s="95"/>
      <c r="BT26" s="95"/>
      <c r="BU26" s="95"/>
      <c r="BV26" s="95"/>
      <c r="BW26" s="95"/>
      <c r="BX26" s="95"/>
      <c r="BY26" s="95"/>
      <c r="BZ26" s="95"/>
      <c r="CA26" s="95"/>
      <c r="CB26" s="95"/>
      <c r="CC26" s="95"/>
      <c r="CD26" s="95"/>
      <c r="CE26" s="95"/>
      <c r="CF26" s="95"/>
      <c r="CG26" s="95">
        <v>35000</v>
      </c>
      <c r="CH26" s="95"/>
      <c r="CI26" s="95"/>
      <c r="CJ26" s="95"/>
      <c r="CK26" s="95"/>
      <c r="CL26" s="95"/>
      <c r="CM26" s="95"/>
      <c r="CN26" s="241">
        <f t="shared" si="0"/>
        <v>35000</v>
      </c>
      <c r="CO26" s="95"/>
      <c r="CP26" s="95"/>
      <c r="CQ26" s="95"/>
      <c r="CR26" s="95"/>
      <c r="CS26" s="95"/>
      <c r="CT26" s="95"/>
      <c r="CU26" s="95"/>
      <c r="CV26" s="95"/>
      <c r="CW26" s="95"/>
      <c r="CX26" s="95"/>
      <c r="CY26" s="95"/>
      <c r="CZ26" s="95"/>
      <c r="DA26" s="95"/>
      <c r="DB26" s="95"/>
      <c r="DC26" s="95"/>
      <c r="DD26" s="95"/>
      <c r="DE26" s="95"/>
      <c r="DF26" s="95"/>
      <c r="DG26" s="95"/>
      <c r="DH26" s="95"/>
      <c r="DI26" s="95"/>
      <c r="DJ26" s="95"/>
      <c r="DK26" s="95"/>
      <c r="DL26" s="95"/>
      <c r="DM26" s="95"/>
      <c r="DN26" s="95"/>
      <c r="DO26" s="95"/>
      <c r="DP26" s="95"/>
      <c r="DQ26" s="95"/>
      <c r="DR26" s="95"/>
      <c r="DS26" s="95"/>
      <c r="DT26" s="95"/>
      <c r="DU26" s="95"/>
      <c r="DV26" s="95"/>
      <c r="DW26" s="95"/>
      <c r="DX26" s="95">
        <v>35000</v>
      </c>
      <c r="DY26" s="95"/>
      <c r="DZ26" s="95"/>
      <c r="EA26" s="95"/>
      <c r="EB26" s="95"/>
      <c r="EC26" s="95"/>
      <c r="ED26" s="95"/>
      <c r="EE26" s="100">
        <f t="shared" si="1"/>
        <v>35000</v>
      </c>
      <c r="EF26" s="95"/>
      <c r="EG26" s="95"/>
      <c r="EH26" s="95"/>
      <c r="EI26" s="95"/>
      <c r="EJ26" s="95"/>
      <c r="EK26" s="95"/>
      <c r="EL26" s="95"/>
      <c r="EM26" s="95"/>
      <c r="EN26" s="95"/>
      <c r="EO26" s="95"/>
      <c r="EP26" s="95"/>
      <c r="EQ26" s="95"/>
      <c r="ER26" s="95"/>
      <c r="ES26" s="95"/>
      <c r="ET26" s="95"/>
      <c r="EU26" s="95"/>
      <c r="EV26" s="95"/>
      <c r="EW26" s="95"/>
      <c r="EX26" s="95"/>
      <c r="EY26" s="95"/>
      <c r="EZ26" s="95"/>
      <c r="FA26" s="95"/>
      <c r="FB26" s="95"/>
      <c r="FC26" s="95"/>
      <c r="FD26" s="95"/>
      <c r="FE26" s="95"/>
      <c r="FF26" s="95"/>
      <c r="FG26" s="95"/>
      <c r="FH26" s="95"/>
      <c r="FI26" s="95"/>
      <c r="FJ26" s="95"/>
      <c r="FK26" s="95"/>
      <c r="FL26" s="95"/>
      <c r="FM26" s="95"/>
      <c r="FN26" s="95"/>
      <c r="FO26" s="95">
        <v>35000</v>
      </c>
      <c r="FP26" s="95"/>
      <c r="FQ26" s="95"/>
      <c r="FR26" s="95"/>
      <c r="FS26" s="95"/>
      <c r="FT26" s="95"/>
      <c r="FU26" s="100">
        <f t="shared" si="4"/>
        <v>35000</v>
      </c>
      <c r="FV26" s="95"/>
      <c r="FW26" s="95"/>
      <c r="FX26" s="95"/>
      <c r="FY26" s="95"/>
      <c r="FZ26" s="95"/>
      <c r="GA26" s="95"/>
      <c r="GB26" s="95"/>
      <c r="GC26" s="95"/>
      <c r="GD26" s="95"/>
      <c r="GE26" s="95"/>
      <c r="GF26" s="95"/>
      <c r="GG26" s="95"/>
      <c r="GH26" s="95"/>
      <c r="GI26" s="95"/>
      <c r="GJ26" s="95"/>
      <c r="GK26" s="95"/>
      <c r="GL26" s="95"/>
      <c r="GM26" s="95"/>
      <c r="GN26" s="95"/>
      <c r="GO26" s="95"/>
      <c r="GP26" s="95"/>
      <c r="GQ26" s="95"/>
      <c r="GR26" s="95"/>
      <c r="GS26" s="95"/>
      <c r="GT26" s="95"/>
      <c r="GU26" s="95"/>
      <c r="GV26" s="95"/>
      <c r="GW26" s="95"/>
      <c r="GX26" s="95"/>
      <c r="GY26" s="95"/>
      <c r="GZ26" s="95"/>
      <c r="HA26" s="95"/>
      <c r="HB26" s="95"/>
      <c r="HC26" s="95"/>
      <c r="HD26" s="95"/>
      <c r="HE26" s="95">
        <v>35000</v>
      </c>
      <c r="HF26" s="95"/>
      <c r="HG26" s="95"/>
      <c r="HH26" s="95"/>
      <c r="HI26" s="95"/>
      <c r="HJ26" s="95"/>
    </row>
    <row r="27" spans="1:218" ht="41.25" customHeight="1">
      <c r="A27" s="366"/>
      <c r="B27" s="20">
        <v>11004</v>
      </c>
      <c r="C27" s="38" t="s">
        <v>290</v>
      </c>
      <c r="D27" s="39" t="s">
        <v>205</v>
      </c>
      <c r="E27" s="39" t="s">
        <v>206</v>
      </c>
      <c r="F27" s="39" t="s">
        <v>206</v>
      </c>
      <c r="G27" s="100">
        <f t="shared" si="2"/>
        <v>0</v>
      </c>
      <c r="H27" s="95"/>
      <c r="I27" s="95"/>
      <c r="J27" s="95"/>
      <c r="K27" s="95"/>
      <c r="L27" s="95"/>
      <c r="M27" s="95"/>
      <c r="N27" s="95"/>
      <c r="O27" s="95"/>
      <c r="P27" s="95"/>
      <c r="Q27" s="95"/>
      <c r="R27" s="95"/>
      <c r="S27" s="95"/>
      <c r="T27" s="95"/>
      <c r="U27" s="95"/>
      <c r="V27" s="95"/>
      <c r="W27" s="95"/>
      <c r="X27" s="95"/>
      <c r="Y27" s="95"/>
      <c r="Z27" s="95"/>
      <c r="AA27" s="95"/>
      <c r="AB27" s="95"/>
      <c r="AC27" s="95"/>
      <c r="AD27" s="95"/>
      <c r="AE27" s="95"/>
      <c r="AF27" s="95"/>
      <c r="AG27" s="95"/>
      <c r="AH27" s="95"/>
      <c r="AI27" s="95"/>
      <c r="AJ27" s="95"/>
      <c r="AK27" s="95"/>
      <c r="AL27" s="95"/>
      <c r="AM27" s="95"/>
      <c r="AN27" s="95"/>
      <c r="AO27" s="95"/>
      <c r="AP27" s="95"/>
      <c r="AQ27" s="117"/>
      <c r="AR27" s="95"/>
      <c r="AS27" s="95"/>
      <c r="AT27" s="95"/>
      <c r="AU27" s="95"/>
      <c r="AV27" s="95"/>
      <c r="AW27" s="95"/>
      <c r="AX27" s="100">
        <f t="shared" si="3"/>
        <v>216381</v>
      </c>
      <c r="AY27" s="95"/>
      <c r="AZ27" s="95"/>
      <c r="BA27" s="95"/>
      <c r="BB27" s="95"/>
      <c r="BC27" s="95"/>
      <c r="BD27" s="95"/>
      <c r="BE27" s="95"/>
      <c r="BF27" s="95"/>
      <c r="BG27" s="95"/>
      <c r="BH27" s="95"/>
      <c r="BI27" s="95"/>
      <c r="BJ27" s="95"/>
      <c r="BK27" s="95"/>
      <c r="BL27" s="95"/>
      <c r="BM27" s="95"/>
      <c r="BN27" s="95">
        <v>52000</v>
      </c>
      <c r="BO27" s="95"/>
      <c r="BP27" s="95"/>
      <c r="BQ27" s="95"/>
      <c r="BR27" s="95"/>
      <c r="BS27" s="95"/>
      <c r="BT27" s="95"/>
      <c r="BU27" s="95"/>
      <c r="BV27" s="95"/>
      <c r="BW27" s="95"/>
      <c r="BX27" s="95"/>
      <c r="BY27" s="95"/>
      <c r="BZ27" s="95"/>
      <c r="CA27" s="95"/>
      <c r="CB27" s="95"/>
      <c r="CC27" s="95"/>
      <c r="CD27" s="95"/>
      <c r="CE27" s="95"/>
      <c r="CF27" s="95"/>
      <c r="CG27" s="117">
        <v>164381</v>
      </c>
      <c r="CH27" s="95"/>
      <c r="CI27" s="95"/>
      <c r="CJ27" s="95"/>
      <c r="CK27" s="95"/>
      <c r="CL27" s="95"/>
      <c r="CM27" s="95"/>
      <c r="CN27" s="241">
        <f t="shared" si="0"/>
        <v>441444.9</v>
      </c>
      <c r="CO27" s="95"/>
      <c r="CP27" s="95"/>
      <c r="CQ27" s="95"/>
      <c r="CR27" s="95"/>
      <c r="CS27" s="95"/>
      <c r="CT27" s="95"/>
      <c r="CU27" s="95"/>
      <c r="CV27" s="95"/>
      <c r="CW27" s="95"/>
      <c r="CX27" s="95"/>
      <c r="CY27" s="117">
        <v>500</v>
      </c>
      <c r="CZ27" s="117"/>
      <c r="DA27" s="117"/>
      <c r="DB27" s="95"/>
      <c r="DC27" s="117"/>
      <c r="DD27" s="117">
        <v>1400</v>
      </c>
      <c r="DE27" s="95">
        <v>44000</v>
      </c>
      <c r="DF27" s="95">
        <v>1800</v>
      </c>
      <c r="DG27" s="95"/>
      <c r="DH27" s="95">
        <v>4000</v>
      </c>
      <c r="DI27" s="95"/>
      <c r="DJ27" s="95"/>
      <c r="DK27" s="95">
        <v>300</v>
      </c>
      <c r="DL27" s="95"/>
      <c r="DM27" s="95"/>
      <c r="DN27" s="95"/>
      <c r="DO27" s="95"/>
      <c r="DP27" s="95"/>
      <c r="DQ27" s="95"/>
      <c r="DR27" s="95"/>
      <c r="DS27" s="95"/>
      <c r="DT27" s="95"/>
      <c r="DU27" s="95"/>
      <c r="DV27" s="95"/>
      <c r="DW27" s="95"/>
      <c r="DX27" s="117">
        <v>389444.9</v>
      </c>
      <c r="DY27" s="117"/>
      <c r="DZ27" s="95"/>
      <c r="EA27" s="95"/>
      <c r="EB27" s="95"/>
      <c r="EC27" s="95"/>
      <c r="ED27" s="95"/>
      <c r="EE27" s="100">
        <f t="shared" si="1"/>
        <v>441444.9</v>
      </c>
      <c r="EF27" s="95"/>
      <c r="EG27" s="95"/>
      <c r="EH27" s="95"/>
      <c r="EI27" s="95"/>
      <c r="EJ27" s="95"/>
      <c r="EK27" s="95"/>
      <c r="EL27" s="95"/>
      <c r="EM27" s="95"/>
      <c r="EN27" s="95"/>
      <c r="EO27" s="95"/>
      <c r="EP27" s="117">
        <v>500</v>
      </c>
      <c r="EQ27" s="95"/>
      <c r="ER27" s="95"/>
      <c r="ES27" s="95"/>
      <c r="ET27" s="95"/>
      <c r="EU27" s="117">
        <v>1400</v>
      </c>
      <c r="EV27" s="95">
        <v>44000</v>
      </c>
      <c r="EW27" s="95">
        <v>1800</v>
      </c>
      <c r="EX27" s="95"/>
      <c r="EY27" s="95">
        <v>4000</v>
      </c>
      <c r="EZ27" s="95"/>
      <c r="FA27" s="95"/>
      <c r="FB27" s="95">
        <v>300</v>
      </c>
      <c r="FC27" s="95"/>
      <c r="FD27" s="95"/>
      <c r="FE27" s="95"/>
      <c r="FF27" s="95"/>
      <c r="FG27" s="95"/>
      <c r="FH27" s="95"/>
      <c r="FI27" s="95"/>
      <c r="FJ27" s="95"/>
      <c r="FK27" s="95"/>
      <c r="FL27" s="95"/>
      <c r="FM27" s="95"/>
      <c r="FN27" s="95"/>
      <c r="FO27" s="117">
        <v>389444.9</v>
      </c>
      <c r="FP27" s="95"/>
      <c r="FQ27" s="95"/>
      <c r="FR27" s="95"/>
      <c r="FS27" s="95"/>
      <c r="FT27" s="95"/>
      <c r="FU27" s="100">
        <f t="shared" si="4"/>
        <v>220722.5</v>
      </c>
      <c r="FV27" s="95"/>
      <c r="FW27" s="95"/>
      <c r="FX27" s="95"/>
      <c r="FY27" s="95"/>
      <c r="FZ27" s="95"/>
      <c r="GA27" s="95"/>
      <c r="GB27" s="95"/>
      <c r="GC27" s="95"/>
      <c r="GD27" s="95"/>
      <c r="GE27" s="95"/>
      <c r="GF27" s="95">
        <v>250</v>
      </c>
      <c r="GG27" s="95"/>
      <c r="GH27" s="95"/>
      <c r="GI27" s="95"/>
      <c r="GJ27" s="95"/>
      <c r="GK27" s="95">
        <v>600</v>
      </c>
      <c r="GL27" s="95">
        <v>25000</v>
      </c>
      <c r="GM27" s="95">
        <v>1000</v>
      </c>
      <c r="GN27" s="95"/>
      <c r="GO27" s="95">
        <v>3000</v>
      </c>
      <c r="GP27" s="95"/>
      <c r="GQ27" s="95"/>
      <c r="GR27" s="95">
        <v>150</v>
      </c>
      <c r="GS27" s="95"/>
      <c r="GT27" s="95"/>
      <c r="GU27" s="95"/>
      <c r="GV27" s="95"/>
      <c r="GW27" s="95"/>
      <c r="GX27" s="95"/>
      <c r="GY27" s="95"/>
      <c r="GZ27" s="95"/>
      <c r="HA27" s="95"/>
      <c r="HB27" s="95"/>
      <c r="HC27" s="95"/>
      <c r="HD27" s="95"/>
      <c r="HE27" s="117">
        <v>190722.5</v>
      </c>
      <c r="HF27" s="95"/>
      <c r="HG27" s="95"/>
      <c r="HH27" s="95"/>
      <c r="HI27" s="95"/>
      <c r="HJ27" s="95"/>
    </row>
    <row r="28" spans="1:218" ht="44.25" customHeight="1">
      <c r="A28" s="366"/>
      <c r="B28" s="20">
        <v>12003</v>
      </c>
      <c r="C28" s="38" t="s">
        <v>292</v>
      </c>
      <c r="D28" s="39" t="s">
        <v>205</v>
      </c>
      <c r="E28" s="39" t="s">
        <v>206</v>
      </c>
      <c r="F28" s="39" t="s">
        <v>206</v>
      </c>
      <c r="G28" s="100">
        <f t="shared" si="2"/>
        <v>0</v>
      </c>
      <c r="H28" s="95"/>
      <c r="I28" s="95"/>
      <c r="J28" s="95"/>
      <c r="K28" s="95"/>
      <c r="L28" s="95"/>
      <c r="M28" s="95"/>
      <c r="N28" s="95"/>
      <c r="O28" s="95"/>
      <c r="P28" s="95"/>
      <c r="Q28" s="95"/>
      <c r="R28" s="95"/>
      <c r="S28" s="95"/>
      <c r="T28" s="95"/>
      <c r="U28" s="95"/>
      <c r="V28" s="95"/>
      <c r="W28" s="95"/>
      <c r="X28" s="95"/>
      <c r="Y28" s="95"/>
      <c r="Z28" s="95"/>
      <c r="AA28" s="95"/>
      <c r="AB28" s="95"/>
      <c r="AC28" s="95"/>
      <c r="AD28" s="95"/>
      <c r="AE28" s="95"/>
      <c r="AF28" s="95"/>
      <c r="AG28" s="95"/>
      <c r="AH28" s="95"/>
      <c r="AI28" s="95"/>
      <c r="AJ28" s="95"/>
      <c r="AK28" s="95"/>
      <c r="AL28" s="95"/>
      <c r="AM28" s="95"/>
      <c r="AN28" s="95"/>
      <c r="AO28" s="95"/>
      <c r="AP28" s="95"/>
      <c r="AQ28" s="95"/>
      <c r="AR28" s="95"/>
      <c r="AS28" s="95"/>
      <c r="AT28" s="95"/>
      <c r="AU28" s="95"/>
      <c r="AV28" s="95"/>
      <c r="AW28" s="95"/>
      <c r="AX28" s="100">
        <f t="shared" si="3"/>
        <v>255008.3</v>
      </c>
      <c r="AY28" s="95"/>
      <c r="AZ28" s="95"/>
      <c r="BA28" s="95"/>
      <c r="BB28" s="95"/>
      <c r="BC28" s="95"/>
      <c r="BD28" s="95"/>
      <c r="BE28" s="95"/>
      <c r="BF28" s="95"/>
      <c r="BG28" s="95"/>
      <c r="BH28" s="95"/>
      <c r="BI28" s="95"/>
      <c r="BJ28" s="95"/>
      <c r="BK28" s="95"/>
      <c r="BL28" s="95"/>
      <c r="BM28" s="95"/>
      <c r="BN28" s="95"/>
      <c r="BO28" s="95"/>
      <c r="BP28" s="95"/>
      <c r="BQ28" s="95"/>
      <c r="BR28" s="95"/>
      <c r="BS28" s="95"/>
      <c r="BT28" s="95"/>
      <c r="BU28" s="95"/>
      <c r="BV28" s="95"/>
      <c r="BW28" s="95"/>
      <c r="BX28" s="95"/>
      <c r="BY28" s="95"/>
      <c r="BZ28" s="95"/>
      <c r="CA28" s="95">
        <v>255008.3</v>
      </c>
      <c r="CB28" s="95"/>
      <c r="CC28" s="95"/>
      <c r="CD28" s="95"/>
      <c r="CE28" s="95"/>
      <c r="CF28" s="95"/>
      <c r="CG28" s="95"/>
      <c r="CH28" s="95"/>
      <c r="CI28" s="95"/>
      <c r="CJ28" s="95"/>
      <c r="CK28" s="95"/>
      <c r="CL28" s="95"/>
      <c r="CM28" s="95"/>
      <c r="CN28" s="241">
        <f t="shared" si="0"/>
        <v>1046445</v>
      </c>
      <c r="CO28" s="95"/>
      <c r="CP28" s="95"/>
      <c r="CQ28" s="95"/>
      <c r="CR28" s="95"/>
      <c r="CS28" s="95"/>
      <c r="CT28" s="95"/>
      <c r="CU28" s="95"/>
      <c r="CV28" s="95"/>
      <c r="CW28" s="95"/>
      <c r="CX28" s="95"/>
      <c r="CY28" s="95"/>
      <c r="CZ28" s="95"/>
      <c r="DA28" s="95"/>
      <c r="DB28" s="95"/>
      <c r="DC28" s="95"/>
      <c r="DD28" s="95"/>
      <c r="DE28" s="95"/>
      <c r="DF28" s="95"/>
      <c r="DG28" s="95">
        <v>256000</v>
      </c>
      <c r="DH28" s="95"/>
      <c r="DI28" s="95"/>
      <c r="DJ28" s="95"/>
      <c r="DK28" s="95"/>
      <c r="DL28" s="95"/>
      <c r="DM28" s="95"/>
      <c r="DN28" s="95"/>
      <c r="DO28" s="95"/>
      <c r="DP28" s="95"/>
      <c r="DQ28" s="95"/>
      <c r="DR28" s="95"/>
      <c r="DS28" s="95"/>
      <c r="DT28" s="95">
        <v>790445</v>
      </c>
      <c r="DU28" s="95"/>
      <c r="DV28" s="95"/>
      <c r="DW28" s="95"/>
      <c r="DX28" s="95"/>
      <c r="DY28" s="95"/>
      <c r="DZ28" s="95"/>
      <c r="EA28" s="95"/>
      <c r="EB28" s="95"/>
      <c r="EC28" s="95"/>
      <c r="ED28" s="95"/>
      <c r="EE28" s="100">
        <f t="shared" si="1"/>
        <v>1046445</v>
      </c>
      <c r="EF28" s="95"/>
      <c r="EG28" s="95"/>
      <c r="EH28" s="95"/>
      <c r="EI28" s="95"/>
      <c r="EJ28" s="95"/>
      <c r="EK28" s="95"/>
      <c r="EL28" s="95"/>
      <c r="EM28" s="95"/>
      <c r="EN28" s="95"/>
      <c r="EO28" s="95"/>
      <c r="EP28" s="95"/>
      <c r="EQ28" s="95"/>
      <c r="ER28" s="95"/>
      <c r="ES28" s="95"/>
      <c r="ET28" s="95"/>
      <c r="EU28" s="95"/>
      <c r="EV28" s="95"/>
      <c r="EW28" s="95"/>
      <c r="EX28" s="95">
        <v>256000</v>
      </c>
      <c r="EY28" s="95"/>
      <c r="EZ28" s="95"/>
      <c r="FA28" s="95"/>
      <c r="FB28" s="95"/>
      <c r="FC28" s="95"/>
      <c r="FD28" s="95"/>
      <c r="FE28" s="95"/>
      <c r="FF28" s="95"/>
      <c r="FG28" s="95"/>
      <c r="FH28" s="95"/>
      <c r="FI28" s="95"/>
      <c r="FJ28" s="95"/>
      <c r="FK28" s="95">
        <v>790445</v>
      </c>
      <c r="FL28" s="95"/>
      <c r="FM28" s="95"/>
      <c r="FN28" s="95"/>
      <c r="FO28" s="95"/>
      <c r="FP28" s="95"/>
      <c r="FQ28" s="95"/>
      <c r="FR28" s="95"/>
      <c r="FS28" s="95"/>
      <c r="FT28" s="95"/>
      <c r="FU28" s="100">
        <f t="shared" si="4"/>
        <v>523222.4</v>
      </c>
      <c r="FV28" s="95"/>
      <c r="FW28" s="95"/>
      <c r="FX28" s="95"/>
      <c r="FY28" s="95"/>
      <c r="FZ28" s="95"/>
      <c r="GA28" s="95"/>
      <c r="GB28" s="95"/>
      <c r="GC28" s="95"/>
      <c r="GD28" s="95"/>
      <c r="GE28" s="95"/>
      <c r="GF28" s="95"/>
      <c r="GG28" s="95"/>
      <c r="GH28" s="95"/>
      <c r="GI28" s="95"/>
      <c r="GJ28" s="95"/>
      <c r="GK28" s="95"/>
      <c r="GL28" s="95"/>
      <c r="GM28" s="95"/>
      <c r="GN28" s="95">
        <v>150000</v>
      </c>
      <c r="GO28" s="95"/>
      <c r="GP28" s="95"/>
      <c r="GQ28" s="95"/>
      <c r="GR28" s="95"/>
      <c r="GS28" s="95"/>
      <c r="GT28" s="95"/>
      <c r="GU28" s="95"/>
      <c r="GV28" s="95"/>
      <c r="GW28" s="95"/>
      <c r="GX28" s="95"/>
      <c r="GY28" s="95"/>
      <c r="GZ28" s="95"/>
      <c r="HA28" s="95">
        <v>373222.40000000002</v>
      </c>
      <c r="HB28" s="95"/>
      <c r="HC28" s="95"/>
      <c r="HD28" s="95"/>
      <c r="HE28" s="95"/>
      <c r="HF28" s="95"/>
      <c r="HG28" s="95"/>
      <c r="HH28" s="95"/>
      <c r="HI28" s="95"/>
      <c r="HJ28" s="95"/>
    </row>
    <row r="29" spans="1:218" ht="30.75" customHeight="1">
      <c r="A29" s="367"/>
      <c r="B29" s="20">
        <v>31001</v>
      </c>
      <c r="C29" s="38" t="s">
        <v>294</v>
      </c>
      <c r="D29" s="80" t="s">
        <v>205</v>
      </c>
      <c r="E29" s="80" t="s">
        <v>206</v>
      </c>
      <c r="F29" s="80" t="s">
        <v>207</v>
      </c>
      <c r="G29" s="100">
        <f t="shared" si="2"/>
        <v>0</v>
      </c>
      <c r="H29" s="95"/>
      <c r="I29" s="95"/>
      <c r="J29" s="95"/>
      <c r="K29" s="95"/>
      <c r="L29" s="95"/>
      <c r="M29" s="95"/>
      <c r="N29" s="95"/>
      <c r="O29" s="95"/>
      <c r="P29" s="95"/>
      <c r="Q29" s="95"/>
      <c r="R29" s="95"/>
      <c r="S29" s="95"/>
      <c r="T29" s="95"/>
      <c r="U29" s="95"/>
      <c r="V29" s="95"/>
      <c r="W29" s="95"/>
      <c r="X29" s="95"/>
      <c r="Y29" s="95"/>
      <c r="Z29" s="95"/>
      <c r="AA29" s="95"/>
      <c r="AB29" s="95"/>
      <c r="AC29" s="95"/>
      <c r="AD29" s="95"/>
      <c r="AE29" s="95"/>
      <c r="AF29" s="95"/>
      <c r="AG29" s="95"/>
      <c r="AH29" s="95"/>
      <c r="AI29" s="95"/>
      <c r="AJ29" s="95"/>
      <c r="AK29" s="95"/>
      <c r="AL29" s="95"/>
      <c r="AM29" s="95"/>
      <c r="AN29" s="95"/>
      <c r="AO29" s="95"/>
      <c r="AP29" s="95"/>
      <c r="AQ29" s="95"/>
      <c r="AR29" s="95"/>
      <c r="AS29" s="95"/>
      <c r="AT29" s="95"/>
      <c r="AU29" s="95"/>
      <c r="AV29" s="95"/>
      <c r="AW29" s="95"/>
      <c r="AX29" s="100">
        <f t="shared" si="3"/>
        <v>121493.9</v>
      </c>
      <c r="AY29" s="95"/>
      <c r="AZ29" s="95"/>
      <c r="BA29" s="95"/>
      <c r="BB29" s="95"/>
      <c r="BC29" s="95"/>
      <c r="BD29" s="95"/>
      <c r="BE29" s="95"/>
      <c r="BF29" s="95"/>
      <c r="BG29" s="95"/>
      <c r="BH29" s="95"/>
      <c r="BI29" s="95"/>
      <c r="BJ29" s="95"/>
      <c r="BK29" s="95"/>
      <c r="BL29" s="95"/>
      <c r="BM29" s="95"/>
      <c r="BN29" s="95"/>
      <c r="BO29" s="95"/>
      <c r="BP29" s="95"/>
      <c r="BQ29" s="95"/>
      <c r="BR29" s="95"/>
      <c r="BS29" s="95"/>
      <c r="BT29" s="95"/>
      <c r="BU29" s="95"/>
      <c r="BV29" s="95"/>
      <c r="BW29" s="95"/>
      <c r="BX29" s="95"/>
      <c r="BY29" s="95"/>
      <c r="BZ29" s="95"/>
      <c r="CA29" s="95"/>
      <c r="CB29" s="95"/>
      <c r="CC29" s="95"/>
      <c r="CD29" s="95"/>
      <c r="CE29" s="95"/>
      <c r="CF29" s="95"/>
      <c r="CG29" s="95"/>
      <c r="CH29" s="95"/>
      <c r="CI29" s="95"/>
      <c r="CJ29" s="95"/>
      <c r="CK29" s="95"/>
      <c r="CL29" s="95">
        <v>121493.9</v>
      </c>
      <c r="CM29" s="95"/>
      <c r="CN29" s="241">
        <f t="shared" si="0"/>
        <v>28012.400000000001</v>
      </c>
      <c r="CO29" s="95"/>
      <c r="CP29" s="95"/>
      <c r="CQ29" s="95"/>
      <c r="CR29" s="95"/>
      <c r="CS29" s="95"/>
      <c r="CT29" s="95"/>
      <c r="CU29" s="95"/>
      <c r="CV29" s="95"/>
      <c r="CW29" s="95"/>
      <c r="CX29" s="95"/>
      <c r="CY29" s="95"/>
      <c r="CZ29" s="95"/>
      <c r="DA29" s="95"/>
      <c r="DB29" s="95"/>
      <c r="DC29" s="95"/>
      <c r="DD29" s="95"/>
      <c r="DE29" s="95"/>
      <c r="DF29" s="95"/>
      <c r="DG29" s="95"/>
      <c r="DH29" s="95"/>
      <c r="DI29" s="95"/>
      <c r="DJ29" s="95"/>
      <c r="DK29" s="95"/>
      <c r="DL29" s="95"/>
      <c r="DM29" s="95"/>
      <c r="DN29" s="95"/>
      <c r="DO29" s="95"/>
      <c r="DP29" s="95"/>
      <c r="DQ29" s="95"/>
      <c r="DR29" s="95"/>
      <c r="DS29" s="95"/>
      <c r="DT29" s="95"/>
      <c r="DU29" s="95"/>
      <c r="DV29" s="95"/>
      <c r="DW29" s="95"/>
      <c r="DX29" s="95"/>
      <c r="DY29" s="95"/>
      <c r="DZ29" s="95"/>
      <c r="EA29" s="95">
        <v>28012.400000000001</v>
      </c>
      <c r="EB29" s="95"/>
      <c r="EC29" s="95"/>
      <c r="ED29" s="95"/>
      <c r="EE29" s="100">
        <f t="shared" si="1"/>
        <v>0</v>
      </c>
      <c r="EF29" s="95"/>
      <c r="EG29" s="95"/>
      <c r="EH29" s="95"/>
      <c r="EI29" s="95"/>
      <c r="EJ29" s="95"/>
      <c r="EK29" s="95"/>
      <c r="EL29" s="95"/>
      <c r="EM29" s="95"/>
      <c r="EN29" s="95"/>
      <c r="EO29" s="95"/>
      <c r="EP29" s="95"/>
      <c r="EQ29" s="95"/>
      <c r="ER29" s="95"/>
      <c r="ES29" s="95"/>
      <c r="ET29" s="95"/>
      <c r="EU29" s="95"/>
      <c r="EV29" s="95"/>
      <c r="EW29" s="95"/>
      <c r="EX29" s="95"/>
      <c r="EY29" s="95"/>
      <c r="EZ29" s="95"/>
      <c r="FA29" s="95"/>
      <c r="FB29" s="95"/>
      <c r="FC29" s="95"/>
      <c r="FD29" s="95"/>
      <c r="FE29" s="95"/>
      <c r="FF29" s="95"/>
      <c r="FG29" s="95"/>
      <c r="FH29" s="95"/>
      <c r="FI29" s="95"/>
      <c r="FJ29" s="95"/>
      <c r="FK29" s="95"/>
      <c r="FL29" s="95"/>
      <c r="FM29" s="95"/>
      <c r="FN29" s="95"/>
      <c r="FO29" s="95"/>
      <c r="FP29" s="95"/>
      <c r="FQ29" s="95"/>
      <c r="FR29" s="95"/>
      <c r="FS29" s="95"/>
      <c r="FT29" s="95"/>
      <c r="FU29" s="100">
        <f t="shared" si="4"/>
        <v>0</v>
      </c>
      <c r="FV29" s="95"/>
      <c r="FW29" s="95"/>
      <c r="FX29" s="95"/>
      <c r="FY29" s="95"/>
      <c r="FZ29" s="95"/>
      <c r="GA29" s="95"/>
      <c r="GB29" s="95"/>
      <c r="GC29" s="95"/>
      <c r="GD29" s="95"/>
      <c r="GE29" s="95"/>
      <c r="GF29" s="95"/>
      <c r="GG29" s="95"/>
      <c r="GH29" s="95"/>
      <c r="GI29" s="95"/>
      <c r="GJ29" s="95"/>
      <c r="GK29" s="95"/>
      <c r="GL29" s="95"/>
      <c r="GM29" s="95"/>
      <c r="GN29" s="95"/>
      <c r="GO29" s="95"/>
      <c r="GP29" s="95"/>
      <c r="GQ29" s="95"/>
      <c r="GR29" s="95"/>
      <c r="GS29" s="95"/>
      <c r="GT29" s="95"/>
      <c r="GU29" s="95"/>
      <c r="GV29" s="95"/>
      <c r="GW29" s="95"/>
      <c r="GX29" s="95"/>
      <c r="GY29" s="95"/>
      <c r="GZ29" s="95"/>
      <c r="HA29" s="95"/>
      <c r="HB29" s="95"/>
      <c r="HC29" s="95"/>
      <c r="HD29" s="95"/>
      <c r="HE29" s="95"/>
      <c r="HF29" s="95"/>
      <c r="HG29" s="95"/>
      <c r="HH29" s="95"/>
      <c r="HI29" s="95"/>
      <c r="HJ29" s="95"/>
    </row>
    <row r="30" spans="1:218" ht="38.25">
      <c r="A30" s="365">
        <v>1104</v>
      </c>
      <c r="B30" s="20">
        <v>11001</v>
      </c>
      <c r="C30" s="38" t="s">
        <v>300</v>
      </c>
      <c r="D30" s="39" t="s">
        <v>205</v>
      </c>
      <c r="E30" s="39" t="s">
        <v>207</v>
      </c>
      <c r="F30" s="39" t="s">
        <v>207</v>
      </c>
      <c r="G30" s="100">
        <f t="shared" si="2"/>
        <v>0</v>
      </c>
      <c r="H30" s="95"/>
      <c r="I30" s="95"/>
      <c r="J30" s="95"/>
      <c r="K30" s="95"/>
      <c r="L30" s="95"/>
      <c r="M30" s="95"/>
      <c r="N30" s="95"/>
      <c r="O30" s="95"/>
      <c r="P30" s="95"/>
      <c r="Q30" s="95"/>
      <c r="R30" s="95"/>
      <c r="S30" s="95"/>
      <c r="T30" s="95"/>
      <c r="U30" s="95"/>
      <c r="V30" s="95"/>
      <c r="W30" s="95"/>
      <c r="X30" s="95"/>
      <c r="Y30" s="95"/>
      <c r="Z30" s="95"/>
      <c r="AA30" s="95"/>
      <c r="AB30" s="95"/>
      <c r="AC30" s="95"/>
      <c r="AD30" s="95"/>
      <c r="AE30" s="95"/>
      <c r="AF30" s="95"/>
      <c r="AG30" s="95"/>
      <c r="AH30" s="95"/>
      <c r="AI30" s="95"/>
      <c r="AJ30" s="95"/>
      <c r="AK30" s="95"/>
      <c r="AL30" s="95"/>
      <c r="AM30" s="95"/>
      <c r="AN30" s="95"/>
      <c r="AO30" s="95"/>
      <c r="AP30" s="95"/>
      <c r="AQ30" s="95"/>
      <c r="AR30" s="95"/>
      <c r="AS30" s="95"/>
      <c r="AT30" s="95"/>
      <c r="AU30" s="95"/>
      <c r="AV30" s="95"/>
      <c r="AW30" s="95"/>
      <c r="AX30" s="100">
        <f t="shared" si="3"/>
        <v>160092.5</v>
      </c>
      <c r="AY30" s="95"/>
      <c r="AZ30" s="95"/>
      <c r="BA30" s="95"/>
      <c r="BB30" s="95"/>
      <c r="BC30" s="95"/>
      <c r="BD30" s="95"/>
      <c r="BE30" s="95"/>
      <c r="BF30" s="95"/>
      <c r="BG30" s="95"/>
      <c r="BH30" s="95"/>
      <c r="BI30" s="95"/>
      <c r="BJ30" s="95"/>
      <c r="BK30" s="95"/>
      <c r="BL30" s="95"/>
      <c r="BM30" s="95"/>
      <c r="BN30" s="95"/>
      <c r="BO30" s="95"/>
      <c r="BP30" s="95"/>
      <c r="BQ30" s="95"/>
      <c r="BR30" s="95"/>
      <c r="BS30" s="95"/>
      <c r="BT30" s="95"/>
      <c r="BU30" s="95"/>
      <c r="BV30" s="95"/>
      <c r="BW30" s="95"/>
      <c r="BX30" s="95"/>
      <c r="BY30" s="95"/>
      <c r="BZ30" s="95"/>
      <c r="CA30" s="95">
        <v>160092.5</v>
      </c>
      <c r="CB30" s="95"/>
      <c r="CC30" s="95"/>
      <c r="CD30" s="95"/>
      <c r="CE30" s="95"/>
      <c r="CF30" s="95"/>
      <c r="CG30" s="95"/>
      <c r="CH30" s="95"/>
      <c r="CI30" s="95"/>
      <c r="CJ30" s="95"/>
      <c r="CK30" s="95"/>
      <c r="CL30" s="95"/>
      <c r="CM30" s="95"/>
      <c r="CN30" s="241">
        <f t="shared" si="0"/>
        <v>4487000</v>
      </c>
      <c r="CO30" s="95"/>
      <c r="CP30" s="95"/>
      <c r="CQ30" s="95"/>
      <c r="CR30" s="95"/>
      <c r="CS30" s="95"/>
      <c r="CT30" s="95"/>
      <c r="CU30" s="95"/>
      <c r="CV30" s="95"/>
      <c r="CW30" s="95"/>
      <c r="CX30" s="95"/>
      <c r="CY30" s="95"/>
      <c r="CZ30" s="95"/>
      <c r="DA30" s="95"/>
      <c r="DB30" s="95"/>
      <c r="DC30" s="95"/>
      <c r="DD30" s="95"/>
      <c r="DE30" s="95"/>
      <c r="DF30" s="95"/>
      <c r="DG30" s="95"/>
      <c r="DH30" s="95"/>
      <c r="DI30" s="95"/>
      <c r="DJ30" s="95"/>
      <c r="DK30" s="95"/>
      <c r="DL30" s="95"/>
      <c r="DM30" s="95"/>
      <c r="DN30" s="95"/>
      <c r="DO30" s="95"/>
      <c r="DP30" s="95"/>
      <c r="DQ30" s="95"/>
      <c r="DR30" s="95">
        <v>4487000</v>
      </c>
      <c r="DS30" s="95"/>
      <c r="DT30" s="95"/>
      <c r="DU30" s="95"/>
      <c r="DV30" s="95"/>
      <c r="DW30" s="95"/>
      <c r="DX30" s="95"/>
      <c r="DY30" s="95"/>
      <c r="DZ30" s="95"/>
      <c r="EA30" s="95"/>
      <c r="EB30" s="95"/>
      <c r="EC30" s="95"/>
      <c r="ED30" s="95"/>
      <c r="EE30" s="100">
        <f t="shared" si="1"/>
        <v>4914184.4000000004</v>
      </c>
      <c r="EF30" s="95"/>
      <c r="EG30" s="95"/>
      <c r="EH30" s="95"/>
      <c r="EI30" s="95"/>
      <c r="EJ30" s="95"/>
      <c r="EK30" s="95"/>
      <c r="EL30" s="95"/>
      <c r="EM30" s="95"/>
      <c r="EN30" s="95"/>
      <c r="EO30" s="95"/>
      <c r="EP30" s="95"/>
      <c r="EQ30" s="95"/>
      <c r="ER30" s="95"/>
      <c r="ES30" s="95"/>
      <c r="ET30" s="95"/>
      <c r="EU30" s="95"/>
      <c r="EV30" s="95"/>
      <c r="EW30" s="95"/>
      <c r="EX30" s="95"/>
      <c r="EY30" s="95"/>
      <c r="EZ30" s="95"/>
      <c r="FA30" s="95"/>
      <c r="FB30" s="95"/>
      <c r="FC30" s="95"/>
      <c r="FD30" s="95"/>
      <c r="FE30" s="95"/>
      <c r="FF30" s="95"/>
      <c r="FG30" s="95"/>
      <c r="FH30" s="95"/>
      <c r="FI30" s="95">
        <v>4914184.4000000004</v>
      </c>
      <c r="FJ30" s="95"/>
      <c r="FK30" s="95"/>
      <c r="FL30" s="95"/>
      <c r="FM30" s="95"/>
      <c r="FN30" s="95"/>
      <c r="FO30" s="95"/>
      <c r="FP30" s="95"/>
      <c r="FQ30" s="95"/>
      <c r="FR30" s="95"/>
      <c r="FS30" s="95"/>
      <c r="FT30" s="95"/>
      <c r="FU30" s="100">
        <f t="shared" si="4"/>
        <v>5716684.4000000004</v>
      </c>
      <c r="FV30" s="95"/>
      <c r="FW30" s="95"/>
      <c r="FX30" s="95"/>
      <c r="FY30" s="95"/>
      <c r="FZ30" s="95"/>
      <c r="GA30" s="95"/>
      <c r="GB30" s="95"/>
      <c r="GC30" s="95"/>
      <c r="GD30" s="95"/>
      <c r="GE30" s="95"/>
      <c r="GF30" s="95"/>
      <c r="GG30" s="95"/>
      <c r="GH30" s="95"/>
      <c r="GI30" s="95"/>
      <c r="GJ30" s="95"/>
      <c r="GK30" s="95"/>
      <c r="GL30" s="95"/>
      <c r="GM30" s="95"/>
      <c r="GN30" s="95"/>
      <c r="GO30" s="95"/>
      <c r="GP30" s="95"/>
      <c r="GQ30" s="95"/>
      <c r="GR30" s="95"/>
      <c r="GS30" s="95"/>
      <c r="GT30" s="95"/>
      <c r="GU30" s="95"/>
      <c r="GV30" s="95"/>
      <c r="GW30" s="95"/>
      <c r="GX30" s="95"/>
      <c r="GY30" s="95">
        <v>5716684.4000000004</v>
      </c>
      <c r="GZ30" s="95"/>
      <c r="HA30" s="95"/>
      <c r="HB30" s="95"/>
      <c r="HC30" s="95"/>
      <c r="HD30" s="95"/>
      <c r="HE30" s="95"/>
      <c r="HF30" s="95"/>
      <c r="HG30" s="95"/>
      <c r="HH30" s="95"/>
      <c r="HI30" s="95"/>
      <c r="HJ30" s="95"/>
    </row>
    <row r="31" spans="1:218" ht="51">
      <c r="A31" s="366"/>
      <c r="B31" s="20">
        <v>11002</v>
      </c>
      <c r="C31" s="38" t="s">
        <v>302</v>
      </c>
      <c r="D31" s="80" t="s">
        <v>205</v>
      </c>
      <c r="E31" s="80" t="s">
        <v>207</v>
      </c>
      <c r="F31" s="80" t="s">
        <v>207</v>
      </c>
      <c r="G31" s="100">
        <f t="shared" si="2"/>
        <v>0</v>
      </c>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5"/>
      <c r="AS31" s="95"/>
      <c r="AT31" s="95"/>
      <c r="AU31" s="95"/>
      <c r="AV31" s="95"/>
      <c r="AW31" s="95"/>
      <c r="AX31" s="100">
        <f t="shared" si="3"/>
        <v>1573200</v>
      </c>
      <c r="AY31" s="95"/>
      <c r="AZ31" s="95"/>
      <c r="BA31" s="95"/>
      <c r="BB31" s="95"/>
      <c r="BC31" s="95"/>
      <c r="BD31" s="95"/>
      <c r="BE31" s="95"/>
      <c r="BF31" s="95"/>
      <c r="BG31" s="95"/>
      <c r="BH31" s="95"/>
      <c r="BI31" s="95"/>
      <c r="BJ31" s="95"/>
      <c r="BK31" s="95"/>
      <c r="BL31" s="95"/>
      <c r="BM31" s="95"/>
      <c r="BN31" s="95"/>
      <c r="BO31" s="95"/>
      <c r="BP31" s="95"/>
      <c r="BQ31" s="95"/>
      <c r="BR31" s="95"/>
      <c r="BS31" s="95"/>
      <c r="BT31" s="95"/>
      <c r="BU31" s="95"/>
      <c r="BV31" s="95"/>
      <c r="BW31" s="95"/>
      <c r="BX31" s="95"/>
      <c r="BY31" s="95"/>
      <c r="BZ31" s="95">
        <v>1573200</v>
      </c>
      <c r="CA31" s="95"/>
      <c r="CB31" s="95"/>
      <c r="CC31" s="95"/>
      <c r="CD31" s="95"/>
      <c r="CE31" s="95"/>
      <c r="CF31" s="95"/>
      <c r="CG31" s="95"/>
      <c r="CH31" s="95"/>
      <c r="CI31" s="95"/>
      <c r="CJ31" s="95"/>
      <c r="CK31" s="95"/>
      <c r="CL31" s="95"/>
      <c r="CM31" s="95"/>
      <c r="CN31" s="241">
        <f t="shared" si="0"/>
        <v>2223360</v>
      </c>
      <c r="CO31" s="95"/>
      <c r="CP31" s="95"/>
      <c r="CQ31" s="95"/>
      <c r="CR31" s="95"/>
      <c r="CS31" s="95"/>
      <c r="CT31" s="95"/>
      <c r="CU31" s="95"/>
      <c r="CV31" s="95"/>
      <c r="CW31" s="95"/>
      <c r="CX31" s="95"/>
      <c r="CY31" s="95"/>
      <c r="CZ31" s="95"/>
      <c r="DA31" s="95"/>
      <c r="DB31" s="95"/>
      <c r="DC31" s="95"/>
      <c r="DD31" s="95"/>
      <c r="DE31" s="95"/>
      <c r="DF31" s="95"/>
      <c r="DG31" s="95"/>
      <c r="DH31" s="95"/>
      <c r="DI31" s="95"/>
      <c r="DJ31" s="95"/>
      <c r="DK31" s="95"/>
      <c r="DL31" s="95"/>
      <c r="DM31" s="95"/>
      <c r="DN31" s="95"/>
      <c r="DO31" s="95"/>
      <c r="DP31" s="95"/>
      <c r="DQ31" s="95">
        <v>2223360</v>
      </c>
      <c r="DR31" s="95"/>
      <c r="DS31" s="95"/>
      <c r="DT31" s="95"/>
      <c r="DU31" s="95"/>
      <c r="DV31" s="95"/>
      <c r="DW31" s="95"/>
      <c r="DX31" s="95"/>
      <c r="DY31" s="95"/>
      <c r="DZ31" s="95"/>
      <c r="EA31" s="95"/>
      <c r="EB31" s="95"/>
      <c r="EC31" s="95"/>
      <c r="ED31" s="95"/>
      <c r="EE31" s="100">
        <f t="shared" si="1"/>
        <v>2448000</v>
      </c>
      <c r="EF31" s="95"/>
      <c r="EG31" s="95"/>
      <c r="EH31" s="95"/>
      <c r="EI31" s="95"/>
      <c r="EJ31" s="95"/>
      <c r="EK31" s="95"/>
      <c r="EL31" s="95"/>
      <c r="EM31" s="95"/>
      <c r="EN31" s="95"/>
      <c r="EO31" s="95"/>
      <c r="EP31" s="95"/>
      <c r="EQ31" s="95"/>
      <c r="ER31" s="95"/>
      <c r="ES31" s="95"/>
      <c r="ET31" s="95"/>
      <c r="EU31" s="95"/>
      <c r="EV31" s="95"/>
      <c r="EW31" s="95"/>
      <c r="EX31" s="95"/>
      <c r="EY31" s="95"/>
      <c r="EZ31" s="95"/>
      <c r="FA31" s="95"/>
      <c r="FB31" s="95"/>
      <c r="FC31" s="95"/>
      <c r="FD31" s="95"/>
      <c r="FE31" s="95"/>
      <c r="FF31" s="95"/>
      <c r="FG31" s="95"/>
      <c r="FH31" s="95">
        <v>2448000</v>
      </c>
      <c r="FI31" s="95"/>
      <c r="FJ31" s="95"/>
      <c r="FK31" s="95"/>
      <c r="FL31" s="95"/>
      <c r="FM31" s="95"/>
      <c r="FN31" s="95"/>
      <c r="FO31" s="95"/>
      <c r="FP31" s="95"/>
      <c r="FQ31" s="95"/>
      <c r="FR31" s="95"/>
      <c r="FS31" s="95"/>
      <c r="FT31" s="95"/>
      <c r="FU31" s="100">
        <f t="shared" si="4"/>
        <v>2640000</v>
      </c>
      <c r="FV31" s="95"/>
      <c r="FW31" s="95"/>
      <c r="FX31" s="95"/>
      <c r="FY31" s="95"/>
      <c r="FZ31" s="95"/>
      <c r="GA31" s="95"/>
      <c r="GB31" s="95"/>
      <c r="GC31" s="95"/>
      <c r="GD31" s="95"/>
      <c r="GE31" s="95"/>
      <c r="GF31" s="95"/>
      <c r="GG31" s="95"/>
      <c r="GH31" s="95"/>
      <c r="GI31" s="95"/>
      <c r="GJ31" s="95"/>
      <c r="GK31" s="95"/>
      <c r="GL31" s="95"/>
      <c r="GM31" s="95"/>
      <c r="GN31" s="95"/>
      <c r="GO31" s="95"/>
      <c r="GP31" s="95"/>
      <c r="GQ31" s="95"/>
      <c r="GR31" s="95"/>
      <c r="GS31" s="95"/>
      <c r="GT31" s="95"/>
      <c r="GU31" s="95"/>
      <c r="GV31" s="95"/>
      <c r="GW31" s="95"/>
      <c r="GX31" s="95">
        <v>2640000</v>
      </c>
      <c r="GY31" s="95"/>
      <c r="GZ31" s="95"/>
      <c r="HA31" s="95"/>
      <c r="HB31" s="95"/>
      <c r="HC31" s="95"/>
      <c r="HD31" s="95"/>
      <c r="HE31" s="95"/>
      <c r="HF31" s="95"/>
      <c r="HG31" s="95"/>
      <c r="HH31" s="95"/>
      <c r="HI31" s="95"/>
      <c r="HJ31" s="95"/>
    </row>
    <row r="32" spans="1:218" ht="38.25">
      <c r="A32" s="367"/>
      <c r="B32" s="20">
        <v>12001</v>
      </c>
      <c r="C32" s="38" t="s">
        <v>304</v>
      </c>
      <c r="D32" s="80" t="s">
        <v>205</v>
      </c>
      <c r="E32" s="80" t="s">
        <v>207</v>
      </c>
      <c r="F32" s="80" t="s">
        <v>207</v>
      </c>
      <c r="G32" s="100">
        <f t="shared" si="2"/>
        <v>4311791.18</v>
      </c>
      <c r="H32" s="95"/>
      <c r="I32" s="95"/>
      <c r="J32" s="95"/>
      <c r="K32" s="95"/>
      <c r="L32" s="95"/>
      <c r="M32" s="95"/>
      <c r="N32" s="95"/>
      <c r="O32" s="95"/>
      <c r="P32" s="95"/>
      <c r="Q32" s="95"/>
      <c r="R32" s="95"/>
      <c r="S32" s="95"/>
      <c r="T32" s="95"/>
      <c r="U32" s="95"/>
      <c r="V32" s="95"/>
      <c r="W32" s="95"/>
      <c r="X32" s="95"/>
      <c r="Y32" s="95"/>
      <c r="Z32" s="95"/>
      <c r="AA32" s="95"/>
      <c r="AB32" s="95"/>
      <c r="AC32" s="95"/>
      <c r="AD32" s="95"/>
      <c r="AE32" s="95"/>
      <c r="AF32" s="95"/>
      <c r="AG32" s="95"/>
      <c r="AH32" s="95"/>
      <c r="AI32" s="95">
        <v>4311791.18</v>
      </c>
      <c r="AJ32" s="95"/>
      <c r="AK32" s="95"/>
      <c r="AL32" s="95"/>
      <c r="AM32" s="95"/>
      <c r="AN32" s="95"/>
      <c r="AO32" s="95"/>
      <c r="AP32" s="95"/>
      <c r="AQ32" s="95"/>
      <c r="AR32" s="95"/>
      <c r="AS32" s="95"/>
      <c r="AT32" s="95"/>
      <c r="AU32" s="95"/>
      <c r="AV32" s="95"/>
      <c r="AW32" s="95"/>
      <c r="AX32" s="100">
        <f t="shared" si="3"/>
        <v>8233900</v>
      </c>
      <c r="AY32" s="95"/>
      <c r="AZ32" s="95"/>
      <c r="BA32" s="95"/>
      <c r="BB32" s="95"/>
      <c r="BC32" s="95"/>
      <c r="BD32" s="95"/>
      <c r="BE32" s="95"/>
      <c r="BF32" s="95"/>
      <c r="BG32" s="95"/>
      <c r="BH32" s="95"/>
      <c r="BI32" s="95"/>
      <c r="BJ32" s="95"/>
      <c r="BK32" s="95"/>
      <c r="BL32" s="95"/>
      <c r="BM32" s="95"/>
      <c r="BN32" s="95"/>
      <c r="BO32" s="95"/>
      <c r="BP32" s="95"/>
      <c r="BQ32" s="95"/>
      <c r="BR32" s="95"/>
      <c r="BS32" s="95"/>
      <c r="BT32" s="95"/>
      <c r="BU32" s="95"/>
      <c r="BV32" s="95"/>
      <c r="BW32" s="95"/>
      <c r="BX32" s="95"/>
      <c r="BY32" s="95">
        <v>8233900</v>
      </c>
      <c r="BZ32" s="95"/>
      <c r="CA32" s="95"/>
      <c r="CB32" s="95"/>
      <c r="CC32" s="95"/>
      <c r="CD32" s="95"/>
      <c r="CE32" s="95"/>
      <c r="CF32" s="95"/>
      <c r="CG32" s="95"/>
      <c r="CH32" s="95"/>
      <c r="CI32" s="95"/>
      <c r="CJ32" s="95"/>
      <c r="CK32" s="95"/>
      <c r="CL32" s="95"/>
      <c r="CM32" s="95"/>
      <c r="CN32" s="241">
        <f t="shared" si="0"/>
        <v>16343348.6</v>
      </c>
      <c r="CO32" s="95"/>
      <c r="CP32" s="95"/>
      <c r="CQ32" s="95"/>
      <c r="CR32" s="95"/>
      <c r="CS32" s="95"/>
      <c r="CT32" s="95"/>
      <c r="CU32" s="95"/>
      <c r="CV32" s="95"/>
      <c r="CW32" s="95"/>
      <c r="CX32" s="95"/>
      <c r="CY32" s="95"/>
      <c r="CZ32" s="95"/>
      <c r="DA32" s="95"/>
      <c r="DB32" s="95"/>
      <c r="DC32" s="95"/>
      <c r="DD32" s="95"/>
      <c r="DE32" s="95"/>
      <c r="DF32" s="95"/>
      <c r="DG32" s="95"/>
      <c r="DH32" s="95"/>
      <c r="DI32" s="95"/>
      <c r="DJ32" s="95"/>
      <c r="DK32" s="95"/>
      <c r="DL32" s="95"/>
      <c r="DM32" s="95"/>
      <c r="DN32" s="95"/>
      <c r="DO32" s="95"/>
      <c r="DP32" s="95">
        <v>16343348.6</v>
      </c>
      <c r="DQ32" s="95"/>
      <c r="DR32" s="95"/>
      <c r="DS32" s="95"/>
      <c r="DT32" s="95"/>
      <c r="DU32" s="95"/>
      <c r="DV32" s="95"/>
      <c r="DW32" s="95"/>
      <c r="DX32" s="95"/>
      <c r="DY32" s="95"/>
      <c r="DZ32" s="95"/>
      <c r="EA32" s="95"/>
      <c r="EB32" s="95"/>
      <c r="EC32" s="95"/>
      <c r="ED32" s="95"/>
      <c r="EE32" s="100">
        <f t="shared" si="1"/>
        <v>20775749.399999999</v>
      </c>
      <c r="EF32" s="95"/>
      <c r="EG32" s="95"/>
      <c r="EH32" s="95"/>
      <c r="EI32" s="95"/>
      <c r="EJ32" s="95"/>
      <c r="EK32" s="95"/>
      <c r="EL32" s="95"/>
      <c r="EM32" s="95"/>
      <c r="EN32" s="95"/>
      <c r="EO32" s="95"/>
      <c r="EP32" s="95"/>
      <c r="EQ32" s="95"/>
      <c r="ER32" s="95"/>
      <c r="ES32" s="95"/>
      <c r="ET32" s="95"/>
      <c r="EU32" s="95"/>
      <c r="EV32" s="95"/>
      <c r="EW32" s="95"/>
      <c r="EX32" s="95"/>
      <c r="EY32" s="95"/>
      <c r="EZ32" s="95"/>
      <c r="FA32" s="95"/>
      <c r="FB32" s="95"/>
      <c r="FC32" s="95"/>
      <c r="FD32" s="95"/>
      <c r="FE32" s="95"/>
      <c r="FF32" s="95"/>
      <c r="FG32" s="95">
        <v>20775749.399999999</v>
      </c>
      <c r="FH32" s="95"/>
      <c r="FI32" s="95"/>
      <c r="FJ32" s="95"/>
      <c r="FK32" s="95"/>
      <c r="FL32" s="95"/>
      <c r="FM32" s="95"/>
      <c r="FN32" s="95"/>
      <c r="FO32" s="95"/>
      <c r="FP32" s="95"/>
      <c r="FQ32" s="95"/>
      <c r="FR32" s="95"/>
      <c r="FS32" s="95"/>
      <c r="FT32" s="95"/>
      <c r="FU32" s="100">
        <f t="shared" si="4"/>
        <v>21137648.699999999</v>
      </c>
      <c r="FV32" s="95"/>
      <c r="FW32" s="95"/>
      <c r="FX32" s="95"/>
      <c r="FY32" s="95"/>
      <c r="FZ32" s="95"/>
      <c r="GA32" s="95"/>
      <c r="GB32" s="95"/>
      <c r="GC32" s="95"/>
      <c r="GD32" s="95"/>
      <c r="GE32" s="95"/>
      <c r="GF32" s="95"/>
      <c r="GG32" s="95"/>
      <c r="GH32" s="95"/>
      <c r="GI32" s="95"/>
      <c r="GJ32" s="95"/>
      <c r="GK32" s="95"/>
      <c r="GL32" s="95"/>
      <c r="GM32" s="95"/>
      <c r="GN32" s="95"/>
      <c r="GO32" s="95"/>
      <c r="GP32" s="95"/>
      <c r="GQ32" s="95"/>
      <c r="GR32" s="95"/>
      <c r="GS32" s="95"/>
      <c r="GT32" s="95"/>
      <c r="GU32" s="95"/>
      <c r="GV32" s="95"/>
      <c r="GW32" s="95">
        <v>21137648.699999999</v>
      </c>
      <c r="GX32" s="95"/>
      <c r="GY32" s="95"/>
      <c r="GZ32" s="95"/>
      <c r="HA32" s="95"/>
      <c r="HB32" s="95"/>
      <c r="HC32" s="95"/>
      <c r="HD32" s="95"/>
      <c r="HE32" s="95"/>
      <c r="HF32" s="95"/>
      <c r="HG32" s="95"/>
      <c r="HH32" s="95"/>
      <c r="HI32" s="95"/>
      <c r="HJ32" s="95"/>
    </row>
    <row r="33" spans="1:218" ht="25.5">
      <c r="A33" s="365">
        <v>1116</v>
      </c>
      <c r="B33" s="20">
        <v>11001</v>
      </c>
      <c r="C33" s="38" t="s">
        <v>310</v>
      </c>
      <c r="D33" s="39" t="s">
        <v>205</v>
      </c>
      <c r="E33" s="39" t="s">
        <v>206</v>
      </c>
      <c r="F33" s="39" t="s">
        <v>206</v>
      </c>
      <c r="G33" s="100">
        <f t="shared" si="2"/>
        <v>1512870.1</v>
      </c>
      <c r="H33" s="95"/>
      <c r="I33" s="95"/>
      <c r="J33" s="95"/>
      <c r="K33" s="95"/>
      <c r="L33" s="95"/>
      <c r="M33" s="95"/>
      <c r="N33" s="95"/>
      <c r="O33" s="95"/>
      <c r="P33" s="95"/>
      <c r="Q33" s="95"/>
      <c r="R33" s="95"/>
      <c r="S33" s="95"/>
      <c r="T33" s="95"/>
      <c r="U33" s="95"/>
      <c r="V33" s="95"/>
      <c r="W33" s="95"/>
      <c r="X33" s="95"/>
      <c r="Y33" s="95"/>
      <c r="Z33" s="95"/>
      <c r="AA33" s="95"/>
      <c r="AB33" s="95"/>
      <c r="AC33" s="95"/>
      <c r="AD33" s="95"/>
      <c r="AE33" s="95"/>
      <c r="AF33" s="95">
        <v>515915.5</v>
      </c>
      <c r="AG33" s="95"/>
      <c r="AH33" s="95"/>
      <c r="AI33" s="95"/>
      <c r="AJ33" s="95">
        <v>996954.6</v>
      </c>
      <c r="AK33" s="95"/>
      <c r="AL33" s="95"/>
      <c r="AM33" s="95"/>
      <c r="AN33" s="95"/>
      <c r="AO33" s="95"/>
      <c r="AP33" s="95"/>
      <c r="AQ33" s="95"/>
      <c r="AR33" s="95"/>
      <c r="AS33" s="95"/>
      <c r="AT33" s="95"/>
      <c r="AU33" s="95"/>
      <c r="AV33" s="95"/>
      <c r="AW33" s="95"/>
      <c r="AX33" s="100">
        <f t="shared" si="3"/>
        <v>1338075</v>
      </c>
      <c r="AY33" s="95"/>
      <c r="AZ33" s="95"/>
      <c r="BA33" s="95"/>
      <c r="BB33" s="95"/>
      <c r="BC33" s="95"/>
      <c r="BD33" s="95"/>
      <c r="BE33" s="95"/>
      <c r="BF33" s="95"/>
      <c r="BG33" s="95"/>
      <c r="BH33" s="95"/>
      <c r="BI33" s="95"/>
      <c r="BJ33" s="95"/>
      <c r="BK33" s="95"/>
      <c r="BL33" s="95"/>
      <c r="BM33" s="95"/>
      <c r="BN33" s="95"/>
      <c r="BO33" s="95"/>
      <c r="BP33" s="95"/>
      <c r="BQ33" s="95"/>
      <c r="BR33" s="95"/>
      <c r="BS33" s="95"/>
      <c r="BT33" s="95"/>
      <c r="BU33" s="95"/>
      <c r="BV33" s="95">
        <v>276171.3</v>
      </c>
      <c r="BW33" s="95"/>
      <c r="BX33" s="95"/>
      <c r="BY33" s="95"/>
      <c r="BZ33" s="95">
        <v>1061903.7</v>
      </c>
      <c r="CA33" s="95"/>
      <c r="CB33" s="95"/>
      <c r="CC33" s="95"/>
      <c r="CD33" s="95"/>
      <c r="CE33" s="95"/>
      <c r="CF33" s="95"/>
      <c r="CG33" s="95"/>
      <c r="CH33" s="95"/>
      <c r="CI33" s="95"/>
      <c r="CJ33" s="95"/>
      <c r="CK33" s="95"/>
      <c r="CL33" s="95"/>
      <c r="CM33" s="95"/>
      <c r="CN33" s="241">
        <f t="shared" si="0"/>
        <v>1762448.54</v>
      </c>
      <c r="CO33" s="95"/>
      <c r="CP33" s="95"/>
      <c r="CQ33" s="95"/>
      <c r="CR33" s="95"/>
      <c r="CS33" s="95"/>
      <c r="CT33" s="95"/>
      <c r="CU33" s="95"/>
      <c r="CV33" s="95"/>
      <c r="CW33" s="95"/>
      <c r="CX33" s="95"/>
      <c r="CY33" s="95"/>
      <c r="CZ33" s="95"/>
      <c r="DA33" s="95"/>
      <c r="DB33" s="95"/>
      <c r="DC33" s="95"/>
      <c r="DD33" s="95"/>
      <c r="DE33" s="95"/>
      <c r="DF33" s="95"/>
      <c r="DG33" s="95"/>
      <c r="DH33" s="95"/>
      <c r="DI33" s="95"/>
      <c r="DJ33" s="95"/>
      <c r="DK33" s="95"/>
      <c r="DL33" s="95"/>
      <c r="DM33" s="95">
        <v>551582.82999999996</v>
      </c>
      <c r="DN33" s="95"/>
      <c r="DO33" s="95"/>
      <c r="DP33" s="95"/>
      <c r="DQ33" s="95">
        <v>1210865.71</v>
      </c>
      <c r="DR33" s="95"/>
      <c r="DS33" s="95"/>
      <c r="DT33" s="95"/>
      <c r="DU33" s="95"/>
      <c r="DV33" s="95"/>
      <c r="DW33" s="95"/>
      <c r="DX33" s="95"/>
      <c r="DY33" s="95"/>
      <c r="DZ33" s="95"/>
      <c r="EA33" s="95"/>
      <c r="EB33" s="95"/>
      <c r="EC33" s="95"/>
      <c r="ED33" s="95"/>
      <c r="EE33" s="100">
        <f t="shared" si="1"/>
        <v>1762448.54</v>
      </c>
      <c r="EF33" s="95"/>
      <c r="EG33" s="95"/>
      <c r="EH33" s="95"/>
      <c r="EI33" s="95"/>
      <c r="EJ33" s="95"/>
      <c r="EK33" s="95"/>
      <c r="EL33" s="95"/>
      <c r="EM33" s="95"/>
      <c r="EN33" s="95"/>
      <c r="EO33" s="95"/>
      <c r="EP33" s="95"/>
      <c r="EQ33" s="95"/>
      <c r="ER33" s="95"/>
      <c r="ES33" s="95"/>
      <c r="ET33" s="95"/>
      <c r="EU33" s="95"/>
      <c r="EV33" s="95"/>
      <c r="EW33" s="95"/>
      <c r="EX33" s="95"/>
      <c r="EY33" s="95"/>
      <c r="EZ33" s="95"/>
      <c r="FA33" s="95"/>
      <c r="FB33" s="95"/>
      <c r="FC33" s="95"/>
      <c r="FD33" s="95">
        <v>551582.82999999996</v>
      </c>
      <c r="FE33" s="95"/>
      <c r="FF33" s="95"/>
      <c r="FG33" s="95"/>
      <c r="FH33" s="95">
        <v>1210865.71</v>
      </c>
      <c r="FI33" s="95"/>
      <c r="FJ33" s="95"/>
      <c r="FK33" s="95"/>
      <c r="FL33" s="95"/>
      <c r="FM33" s="95"/>
      <c r="FN33" s="95"/>
      <c r="FO33" s="95"/>
      <c r="FP33" s="95"/>
      <c r="FQ33" s="95"/>
      <c r="FR33" s="95"/>
      <c r="FS33" s="95"/>
      <c r="FT33" s="95"/>
      <c r="FU33" s="100">
        <f t="shared" si="4"/>
        <v>1762448.54</v>
      </c>
      <c r="FV33" s="95"/>
      <c r="FW33" s="95"/>
      <c r="FX33" s="95"/>
      <c r="FY33" s="95"/>
      <c r="FZ33" s="95"/>
      <c r="GA33" s="95"/>
      <c r="GB33" s="95"/>
      <c r="GC33" s="95"/>
      <c r="GD33" s="95"/>
      <c r="GE33" s="95"/>
      <c r="GF33" s="95"/>
      <c r="GG33" s="95"/>
      <c r="GH33" s="95"/>
      <c r="GI33" s="95"/>
      <c r="GJ33" s="95"/>
      <c r="GK33" s="95"/>
      <c r="GL33" s="95"/>
      <c r="GM33" s="95"/>
      <c r="GN33" s="95"/>
      <c r="GO33" s="95"/>
      <c r="GP33" s="95"/>
      <c r="GQ33" s="95"/>
      <c r="GR33" s="95"/>
      <c r="GS33" s="95"/>
      <c r="GT33" s="95">
        <v>551582.82999999996</v>
      </c>
      <c r="GU33" s="95"/>
      <c r="GV33" s="95"/>
      <c r="GW33" s="95"/>
      <c r="GX33" s="95">
        <v>1210865.71</v>
      </c>
      <c r="GY33" s="95"/>
      <c r="GZ33" s="95"/>
      <c r="HA33" s="95"/>
      <c r="HB33" s="95"/>
      <c r="HC33" s="95"/>
      <c r="HD33" s="95"/>
      <c r="HE33" s="95"/>
      <c r="HF33" s="95"/>
      <c r="HG33" s="95"/>
      <c r="HH33" s="95"/>
      <c r="HI33" s="95"/>
      <c r="HJ33" s="95"/>
    </row>
    <row r="34" spans="1:218" ht="38.25">
      <c r="A34" s="367"/>
      <c r="B34" s="20">
        <v>11005</v>
      </c>
      <c r="C34" s="38" t="s">
        <v>312</v>
      </c>
      <c r="D34" s="39" t="s">
        <v>205</v>
      </c>
      <c r="E34" s="39" t="s">
        <v>206</v>
      </c>
      <c r="F34" s="39" t="s">
        <v>206</v>
      </c>
      <c r="G34" s="100">
        <f>SUM(H34:AW34)</f>
        <v>294413.09999999998</v>
      </c>
      <c r="H34" s="95"/>
      <c r="I34" s="95"/>
      <c r="J34" s="95"/>
      <c r="K34" s="95"/>
      <c r="L34" s="95"/>
      <c r="M34" s="95"/>
      <c r="N34" s="95"/>
      <c r="O34" s="95"/>
      <c r="P34" s="95"/>
      <c r="Q34" s="95"/>
      <c r="R34" s="95"/>
      <c r="S34" s="95"/>
      <c r="T34" s="95"/>
      <c r="U34" s="95"/>
      <c r="V34" s="95"/>
      <c r="W34" s="95"/>
      <c r="X34" s="95"/>
      <c r="Y34" s="95"/>
      <c r="Z34" s="95"/>
      <c r="AA34" s="95"/>
      <c r="AB34" s="95"/>
      <c r="AC34" s="95"/>
      <c r="AD34" s="95"/>
      <c r="AE34" s="95"/>
      <c r="AF34" s="95"/>
      <c r="AG34" s="95"/>
      <c r="AH34" s="95">
        <v>215829.89999999997</v>
      </c>
      <c r="AI34" s="95"/>
      <c r="AJ34" s="95">
        <v>78583.199999999997</v>
      </c>
      <c r="AK34" s="95"/>
      <c r="AL34" s="95"/>
      <c r="AM34" s="95"/>
      <c r="AN34" s="95"/>
      <c r="AO34" s="95"/>
      <c r="AP34" s="95"/>
      <c r="AQ34" s="95"/>
      <c r="AR34" s="95"/>
      <c r="AS34" s="95"/>
      <c r="AT34" s="95"/>
      <c r="AU34" s="95"/>
      <c r="AV34" s="95"/>
      <c r="AW34" s="95"/>
      <c r="AX34" s="100">
        <f t="shared" si="3"/>
        <v>499099.5</v>
      </c>
      <c r="AY34" s="95"/>
      <c r="AZ34" s="95"/>
      <c r="BA34" s="95"/>
      <c r="BB34" s="95"/>
      <c r="BC34" s="95"/>
      <c r="BD34" s="95"/>
      <c r="BE34" s="95"/>
      <c r="BF34" s="95"/>
      <c r="BG34" s="95"/>
      <c r="BH34" s="95"/>
      <c r="BI34" s="95"/>
      <c r="BJ34" s="95"/>
      <c r="BK34" s="95"/>
      <c r="BL34" s="95"/>
      <c r="BM34" s="95"/>
      <c r="BN34" s="95"/>
      <c r="BO34" s="95"/>
      <c r="BP34" s="95"/>
      <c r="BQ34" s="95"/>
      <c r="BR34" s="95"/>
      <c r="BS34" s="95"/>
      <c r="BT34" s="95"/>
      <c r="BU34" s="95"/>
      <c r="BV34" s="95"/>
      <c r="BW34" s="95"/>
      <c r="BX34" s="95">
        <v>123250</v>
      </c>
      <c r="BY34" s="95"/>
      <c r="BZ34" s="95">
        <v>375849.5</v>
      </c>
      <c r="CA34" s="95"/>
      <c r="CB34" s="95"/>
      <c r="CC34" s="95"/>
      <c r="CD34" s="95"/>
      <c r="CE34" s="95"/>
      <c r="CF34" s="95"/>
      <c r="CG34" s="95"/>
      <c r="CH34" s="95"/>
      <c r="CI34" s="95"/>
      <c r="CJ34" s="95"/>
      <c r="CK34" s="95"/>
      <c r="CL34" s="95"/>
      <c r="CM34" s="95"/>
      <c r="CN34" s="241">
        <f t="shared" si="0"/>
        <v>242042.4</v>
      </c>
      <c r="CO34" s="95"/>
      <c r="CP34" s="95"/>
      <c r="CQ34" s="95"/>
      <c r="CR34" s="95"/>
      <c r="CS34" s="95"/>
      <c r="CT34" s="95"/>
      <c r="CU34" s="95"/>
      <c r="CV34" s="95"/>
      <c r="CW34" s="95"/>
      <c r="CX34" s="95"/>
      <c r="CY34" s="95"/>
      <c r="CZ34" s="95"/>
      <c r="DA34" s="95"/>
      <c r="DB34" s="95"/>
      <c r="DC34" s="95"/>
      <c r="DD34" s="95"/>
      <c r="DE34" s="95"/>
      <c r="DF34" s="95"/>
      <c r="DG34" s="95"/>
      <c r="DH34" s="95"/>
      <c r="DI34" s="95"/>
      <c r="DJ34" s="95"/>
      <c r="DK34" s="95"/>
      <c r="DL34" s="95"/>
      <c r="DM34" s="95"/>
      <c r="DN34" s="95"/>
      <c r="DO34" s="95">
        <v>82560</v>
      </c>
      <c r="DP34" s="95"/>
      <c r="DQ34" s="95">
        <v>159482.4</v>
      </c>
      <c r="DR34" s="95"/>
      <c r="DS34" s="95"/>
      <c r="DT34" s="95"/>
      <c r="DU34" s="95"/>
      <c r="DV34" s="95"/>
      <c r="DW34" s="95"/>
      <c r="DX34" s="95"/>
      <c r="DY34" s="95"/>
      <c r="DZ34" s="95"/>
      <c r="EA34" s="95"/>
      <c r="EB34" s="95"/>
      <c r="EC34" s="95"/>
      <c r="ED34" s="95"/>
      <c r="EE34" s="100">
        <f t="shared" ref="EE34:EE56" si="5">SUM(EF34:FT34)</f>
        <v>237642.4</v>
      </c>
      <c r="EF34" s="95"/>
      <c r="EG34" s="95"/>
      <c r="EH34" s="95"/>
      <c r="EI34" s="95"/>
      <c r="EJ34" s="95"/>
      <c r="EK34" s="95"/>
      <c r="EL34" s="95"/>
      <c r="EM34" s="95"/>
      <c r="EN34" s="95"/>
      <c r="EO34" s="95"/>
      <c r="EP34" s="95"/>
      <c r="EQ34" s="95"/>
      <c r="ER34" s="95"/>
      <c r="ES34" s="95"/>
      <c r="ET34" s="95"/>
      <c r="EU34" s="95"/>
      <c r="EV34" s="95"/>
      <c r="EW34" s="95"/>
      <c r="EX34" s="95"/>
      <c r="EY34" s="95"/>
      <c r="EZ34" s="95"/>
      <c r="FA34" s="95"/>
      <c r="FB34" s="95"/>
      <c r="FC34" s="95"/>
      <c r="FD34" s="95"/>
      <c r="FE34" s="95"/>
      <c r="FF34" s="95">
        <v>78160</v>
      </c>
      <c r="FG34" s="95"/>
      <c r="FH34" s="95">
        <v>159482.4</v>
      </c>
      <c r="FI34" s="95"/>
      <c r="FJ34" s="95"/>
      <c r="FK34" s="95"/>
      <c r="FL34" s="95"/>
      <c r="FM34" s="95"/>
      <c r="FN34" s="95"/>
      <c r="FO34" s="95"/>
      <c r="FP34" s="95"/>
      <c r="FQ34" s="95"/>
      <c r="FR34" s="95"/>
      <c r="FS34" s="95"/>
      <c r="FT34" s="95"/>
      <c r="FU34" s="100">
        <f t="shared" si="4"/>
        <v>242042.4</v>
      </c>
      <c r="FV34" s="95"/>
      <c r="FW34" s="95"/>
      <c r="FX34" s="95"/>
      <c r="FY34" s="95"/>
      <c r="FZ34" s="95"/>
      <c r="GA34" s="95"/>
      <c r="GB34" s="95"/>
      <c r="GC34" s="95"/>
      <c r="GD34" s="95"/>
      <c r="GE34" s="95"/>
      <c r="GF34" s="95"/>
      <c r="GG34" s="95"/>
      <c r="GH34" s="95"/>
      <c r="GI34" s="95"/>
      <c r="GJ34" s="95"/>
      <c r="GK34" s="95"/>
      <c r="GL34" s="95"/>
      <c r="GM34" s="95"/>
      <c r="GN34" s="95"/>
      <c r="GO34" s="95"/>
      <c r="GP34" s="95"/>
      <c r="GQ34" s="95"/>
      <c r="GR34" s="95"/>
      <c r="GS34" s="95"/>
      <c r="GT34" s="95"/>
      <c r="GU34" s="95"/>
      <c r="GV34" s="39">
        <v>82560</v>
      </c>
      <c r="GW34" s="95"/>
      <c r="GX34" s="39">
        <v>159482.4</v>
      </c>
      <c r="GY34" s="95"/>
      <c r="GZ34" s="95"/>
      <c r="HA34" s="95"/>
      <c r="HB34" s="95"/>
      <c r="HC34" s="95"/>
      <c r="HD34" s="95"/>
      <c r="HE34" s="95"/>
      <c r="HF34" s="95"/>
      <c r="HG34" s="95"/>
      <c r="HH34" s="95"/>
      <c r="HI34" s="95"/>
      <c r="HJ34" s="95"/>
    </row>
    <row r="35" spans="1:218" ht="63.75">
      <c r="A35" s="365">
        <v>1165</v>
      </c>
      <c r="B35" s="20">
        <v>11002</v>
      </c>
      <c r="C35" s="38" t="s">
        <v>318</v>
      </c>
      <c r="D35" s="39" t="s">
        <v>205</v>
      </c>
      <c r="E35" s="39" t="s">
        <v>207</v>
      </c>
      <c r="F35" s="39" t="s">
        <v>207</v>
      </c>
      <c r="G35" s="100">
        <f t="shared" si="2"/>
        <v>219634.94</v>
      </c>
      <c r="H35" s="95"/>
      <c r="I35" s="95"/>
      <c r="J35" s="95"/>
      <c r="K35" s="95"/>
      <c r="L35" s="95"/>
      <c r="M35" s="95"/>
      <c r="N35" s="95"/>
      <c r="O35" s="95"/>
      <c r="P35" s="95"/>
      <c r="Q35" s="95"/>
      <c r="R35" s="95"/>
      <c r="S35" s="95"/>
      <c r="T35" s="95"/>
      <c r="U35" s="95"/>
      <c r="V35" s="95"/>
      <c r="W35" s="95"/>
      <c r="X35" s="95"/>
      <c r="Y35" s="95"/>
      <c r="Z35" s="95">
        <v>219634.94</v>
      </c>
      <c r="AA35" s="95"/>
      <c r="AB35" s="95"/>
      <c r="AC35" s="95"/>
      <c r="AD35" s="95"/>
      <c r="AE35" s="95"/>
      <c r="AF35" s="95"/>
      <c r="AG35" s="95"/>
      <c r="AH35" s="95"/>
      <c r="AI35" s="95"/>
      <c r="AJ35" s="95"/>
      <c r="AK35" s="95"/>
      <c r="AL35" s="95"/>
      <c r="AM35" s="95"/>
      <c r="AN35" s="95"/>
      <c r="AO35" s="95"/>
      <c r="AP35" s="95"/>
      <c r="AQ35" s="95"/>
      <c r="AR35" s="95"/>
      <c r="AS35" s="95"/>
      <c r="AT35" s="95"/>
      <c r="AU35" s="95"/>
      <c r="AV35" s="95"/>
      <c r="AW35" s="95"/>
      <c r="AX35" s="100">
        <f t="shared" si="3"/>
        <v>300000</v>
      </c>
      <c r="AY35" s="95"/>
      <c r="AZ35" s="95"/>
      <c r="BA35" s="95"/>
      <c r="BB35" s="95"/>
      <c r="BC35" s="95"/>
      <c r="BD35" s="95"/>
      <c r="BE35" s="95"/>
      <c r="BF35" s="95"/>
      <c r="BG35" s="95"/>
      <c r="BH35" s="95"/>
      <c r="BI35" s="95"/>
      <c r="BJ35" s="95"/>
      <c r="BK35" s="95"/>
      <c r="BL35" s="95"/>
      <c r="BM35" s="95"/>
      <c r="BN35" s="95"/>
      <c r="BO35" s="95"/>
      <c r="BP35" s="95">
        <v>300000</v>
      </c>
      <c r="BQ35" s="95"/>
      <c r="BR35" s="95"/>
      <c r="BS35" s="95"/>
      <c r="BT35" s="95"/>
      <c r="BU35" s="95"/>
      <c r="BV35" s="95"/>
      <c r="BW35" s="95"/>
      <c r="BX35" s="95"/>
      <c r="BY35" s="95"/>
      <c r="BZ35" s="95"/>
      <c r="CA35" s="95"/>
      <c r="CB35" s="95"/>
      <c r="CC35" s="95"/>
      <c r="CD35" s="95"/>
      <c r="CE35" s="95"/>
      <c r="CF35" s="95"/>
      <c r="CG35" s="95"/>
      <c r="CH35" s="95"/>
      <c r="CI35" s="95"/>
      <c r="CJ35" s="95"/>
      <c r="CK35" s="95"/>
      <c r="CL35" s="95"/>
      <c r="CM35" s="95"/>
      <c r="CN35" s="241">
        <f t="shared" si="0"/>
        <v>577000</v>
      </c>
      <c r="CO35" s="95"/>
      <c r="CP35" s="95"/>
      <c r="CQ35" s="95"/>
      <c r="CR35" s="95"/>
      <c r="CS35" s="95"/>
      <c r="CT35" s="95"/>
      <c r="CU35" s="95"/>
      <c r="CV35" s="95"/>
      <c r="CW35" s="95"/>
      <c r="CX35" s="95"/>
      <c r="CY35" s="95"/>
      <c r="CZ35" s="95"/>
      <c r="DA35" s="95"/>
      <c r="DB35" s="95"/>
      <c r="DC35" s="95"/>
      <c r="DD35" s="95"/>
      <c r="DE35" s="95"/>
      <c r="DF35" s="95"/>
      <c r="DG35" s="95">
        <v>577000</v>
      </c>
      <c r="DH35" s="95"/>
      <c r="DI35" s="95"/>
      <c r="DJ35" s="95"/>
      <c r="DK35" s="95"/>
      <c r="DL35" s="95"/>
      <c r="DM35" s="95"/>
      <c r="DN35" s="95"/>
      <c r="DO35" s="95"/>
      <c r="DP35" s="95"/>
      <c r="DQ35" s="95"/>
      <c r="DR35" s="95"/>
      <c r="DS35" s="95"/>
      <c r="DT35" s="95"/>
      <c r="DU35" s="95"/>
      <c r="DV35" s="95"/>
      <c r="DW35" s="95"/>
      <c r="DX35" s="95"/>
      <c r="DY35" s="95"/>
      <c r="DZ35" s="95"/>
      <c r="EA35" s="95"/>
      <c r="EB35" s="95"/>
      <c r="EC35" s="95"/>
      <c r="ED35" s="95"/>
      <c r="EE35" s="100">
        <f t="shared" si="5"/>
        <v>668285.71</v>
      </c>
      <c r="EF35" s="95"/>
      <c r="EG35" s="95"/>
      <c r="EH35" s="95"/>
      <c r="EI35" s="95"/>
      <c r="EJ35" s="95"/>
      <c r="EK35" s="95"/>
      <c r="EL35" s="95"/>
      <c r="EM35" s="95"/>
      <c r="EN35" s="95"/>
      <c r="EO35" s="95"/>
      <c r="EP35" s="95"/>
      <c r="EQ35" s="95"/>
      <c r="ER35" s="95"/>
      <c r="ES35" s="95"/>
      <c r="ET35" s="95"/>
      <c r="EU35" s="95"/>
      <c r="EV35" s="95"/>
      <c r="EW35" s="95"/>
      <c r="EX35" s="95">
        <v>668285.71</v>
      </c>
      <c r="EY35" s="95"/>
      <c r="EZ35" s="95"/>
      <c r="FA35" s="95"/>
      <c r="FB35" s="95"/>
      <c r="FC35" s="95"/>
      <c r="FD35" s="95"/>
      <c r="FE35" s="95"/>
      <c r="FF35" s="95"/>
      <c r="FG35" s="95"/>
      <c r="FH35" s="95"/>
      <c r="FI35" s="95"/>
      <c r="FJ35" s="95"/>
      <c r="FK35" s="95"/>
      <c r="FL35" s="95"/>
      <c r="FM35" s="95"/>
      <c r="FN35" s="95"/>
      <c r="FO35" s="95"/>
      <c r="FP35" s="95"/>
      <c r="FQ35" s="95"/>
      <c r="FR35" s="95"/>
      <c r="FS35" s="95"/>
      <c r="FT35" s="95"/>
      <c r="FU35" s="100">
        <f t="shared" si="4"/>
        <v>796714.2</v>
      </c>
      <c r="FV35" s="95"/>
      <c r="FW35" s="95"/>
      <c r="FX35" s="95"/>
      <c r="FY35" s="95"/>
      <c r="FZ35" s="95"/>
      <c r="GA35" s="95"/>
      <c r="GB35" s="95"/>
      <c r="GC35" s="95"/>
      <c r="GD35" s="95"/>
      <c r="GE35" s="95"/>
      <c r="GF35" s="95"/>
      <c r="GG35" s="95"/>
      <c r="GH35" s="95"/>
      <c r="GI35" s="95"/>
      <c r="GJ35" s="95"/>
      <c r="GK35" s="95"/>
      <c r="GL35" s="95"/>
      <c r="GM35" s="95"/>
      <c r="GN35" s="95">
        <v>796714.2</v>
      </c>
      <c r="GO35" s="95"/>
      <c r="GP35" s="95"/>
      <c r="GQ35" s="95"/>
      <c r="GR35" s="95"/>
      <c r="GS35" s="95"/>
      <c r="GT35" s="95"/>
      <c r="GU35" s="95"/>
      <c r="GV35" s="95"/>
      <c r="GW35" s="95"/>
      <c r="GX35" s="95"/>
      <c r="GY35" s="95"/>
      <c r="GZ35" s="95"/>
      <c r="HA35" s="95"/>
      <c r="HB35" s="95"/>
      <c r="HC35" s="95"/>
      <c r="HD35" s="95"/>
      <c r="HE35" s="95"/>
      <c r="HF35" s="95"/>
      <c r="HG35" s="95"/>
      <c r="HH35" s="95"/>
      <c r="HI35" s="95"/>
      <c r="HJ35" s="95"/>
    </row>
    <row r="36" spans="1:218" ht="63.75">
      <c r="A36" s="366"/>
      <c r="B36" s="20">
        <v>11004</v>
      </c>
      <c r="C36" s="38" t="s">
        <v>320</v>
      </c>
      <c r="D36" s="39" t="s">
        <v>205</v>
      </c>
      <c r="E36" s="39" t="s">
        <v>207</v>
      </c>
      <c r="F36" s="39" t="s">
        <v>207</v>
      </c>
      <c r="G36" s="100">
        <f t="shared" si="2"/>
        <v>177800</v>
      </c>
      <c r="H36" s="95"/>
      <c r="I36" s="95"/>
      <c r="J36" s="95"/>
      <c r="K36" s="95"/>
      <c r="L36" s="95"/>
      <c r="M36" s="95"/>
      <c r="N36" s="95"/>
      <c r="O36" s="95"/>
      <c r="P36" s="95"/>
      <c r="Q36" s="95"/>
      <c r="R36" s="95"/>
      <c r="S36" s="95"/>
      <c r="T36" s="95"/>
      <c r="U36" s="95"/>
      <c r="V36" s="95"/>
      <c r="W36" s="95"/>
      <c r="X36" s="95"/>
      <c r="Y36" s="95"/>
      <c r="Z36" s="95"/>
      <c r="AA36" s="95"/>
      <c r="AB36" s="95"/>
      <c r="AC36" s="95"/>
      <c r="AD36" s="95"/>
      <c r="AE36" s="95"/>
      <c r="AF36" s="95"/>
      <c r="AG36" s="95"/>
      <c r="AH36" s="95"/>
      <c r="AI36" s="95"/>
      <c r="AJ36" s="95"/>
      <c r="AK36" s="95">
        <v>177800</v>
      </c>
      <c r="AL36" s="95"/>
      <c r="AM36" s="95"/>
      <c r="AN36" s="95"/>
      <c r="AO36" s="95"/>
      <c r="AP36" s="95"/>
      <c r="AQ36" s="95"/>
      <c r="AR36" s="95"/>
      <c r="AS36" s="95"/>
      <c r="AT36" s="95"/>
      <c r="AU36" s="95"/>
      <c r="AV36" s="95"/>
      <c r="AW36" s="95"/>
      <c r="AX36" s="100">
        <f t="shared" si="3"/>
        <v>300000</v>
      </c>
      <c r="AY36" s="95"/>
      <c r="AZ36" s="95"/>
      <c r="BA36" s="95"/>
      <c r="BB36" s="95"/>
      <c r="BC36" s="95"/>
      <c r="BD36" s="95"/>
      <c r="BE36" s="95"/>
      <c r="BF36" s="95"/>
      <c r="BG36" s="95"/>
      <c r="BH36" s="95"/>
      <c r="BI36" s="95"/>
      <c r="BJ36" s="95"/>
      <c r="BK36" s="95"/>
      <c r="BL36" s="95"/>
      <c r="BM36" s="95"/>
      <c r="BN36" s="95"/>
      <c r="BO36" s="95"/>
      <c r="BP36" s="95"/>
      <c r="BQ36" s="95"/>
      <c r="BR36" s="95"/>
      <c r="BS36" s="95"/>
      <c r="BT36" s="95"/>
      <c r="BU36" s="95"/>
      <c r="BV36" s="95"/>
      <c r="BW36" s="95"/>
      <c r="BX36" s="95"/>
      <c r="BY36" s="95"/>
      <c r="BZ36" s="95"/>
      <c r="CA36" s="95">
        <v>300000</v>
      </c>
      <c r="CB36" s="95"/>
      <c r="CC36" s="95"/>
      <c r="CD36" s="95"/>
      <c r="CE36" s="95"/>
      <c r="CF36" s="95"/>
      <c r="CG36" s="95"/>
      <c r="CH36" s="95"/>
      <c r="CI36" s="95"/>
      <c r="CJ36" s="95"/>
      <c r="CK36" s="95"/>
      <c r="CL36" s="95"/>
      <c r="CM36" s="95"/>
      <c r="CN36" s="241">
        <f t="shared" si="0"/>
        <v>300000</v>
      </c>
      <c r="CO36" s="95"/>
      <c r="CP36" s="95"/>
      <c r="CQ36" s="95"/>
      <c r="CR36" s="95"/>
      <c r="CS36" s="95"/>
      <c r="CT36" s="95"/>
      <c r="CU36" s="95"/>
      <c r="CV36" s="95"/>
      <c r="CW36" s="95"/>
      <c r="CX36" s="95"/>
      <c r="CY36" s="95"/>
      <c r="CZ36" s="95"/>
      <c r="DA36" s="95"/>
      <c r="DB36" s="95"/>
      <c r="DC36" s="95"/>
      <c r="DD36" s="95"/>
      <c r="DE36" s="95"/>
      <c r="DF36" s="95"/>
      <c r="DG36" s="95"/>
      <c r="DH36" s="95"/>
      <c r="DI36" s="95"/>
      <c r="DJ36" s="95"/>
      <c r="DK36" s="95"/>
      <c r="DL36" s="95"/>
      <c r="DM36" s="95"/>
      <c r="DN36" s="95"/>
      <c r="DO36" s="95"/>
      <c r="DP36" s="95"/>
      <c r="DQ36" s="95"/>
      <c r="DR36" s="95">
        <v>300000</v>
      </c>
      <c r="DS36" s="95"/>
      <c r="DT36" s="95"/>
      <c r="DU36" s="95"/>
      <c r="DV36" s="95"/>
      <c r="DW36" s="95"/>
      <c r="DX36" s="95"/>
      <c r="DY36" s="95"/>
      <c r="DZ36" s="95"/>
      <c r="EA36" s="95"/>
      <c r="EB36" s="95"/>
      <c r="EC36" s="95"/>
      <c r="ED36" s="95"/>
      <c r="EE36" s="100">
        <f t="shared" si="5"/>
        <v>300000</v>
      </c>
      <c r="EF36" s="95"/>
      <c r="EG36" s="95"/>
      <c r="EH36" s="95"/>
      <c r="EI36" s="95"/>
      <c r="EJ36" s="95"/>
      <c r="EK36" s="95"/>
      <c r="EL36" s="95"/>
      <c r="EM36" s="95"/>
      <c r="EN36" s="95"/>
      <c r="EO36" s="95"/>
      <c r="EP36" s="95"/>
      <c r="EQ36" s="95"/>
      <c r="ER36" s="95"/>
      <c r="ES36" s="95"/>
      <c r="ET36" s="95"/>
      <c r="EU36" s="95"/>
      <c r="EV36" s="95"/>
      <c r="EW36" s="95"/>
      <c r="EX36" s="95"/>
      <c r="EY36" s="95"/>
      <c r="EZ36" s="95"/>
      <c r="FA36" s="95"/>
      <c r="FB36" s="95"/>
      <c r="FC36" s="95"/>
      <c r="FD36" s="95"/>
      <c r="FE36" s="95"/>
      <c r="FF36" s="95"/>
      <c r="FG36" s="95"/>
      <c r="FH36" s="95"/>
      <c r="FI36" s="95">
        <v>300000</v>
      </c>
      <c r="FJ36" s="95"/>
      <c r="FK36" s="95"/>
      <c r="FL36" s="95"/>
      <c r="FM36" s="95"/>
      <c r="FN36" s="95"/>
      <c r="FO36" s="95"/>
      <c r="FP36" s="95"/>
      <c r="FQ36" s="95"/>
      <c r="FR36" s="95"/>
      <c r="FS36" s="95"/>
      <c r="FT36" s="95"/>
      <c r="FU36" s="100">
        <f t="shared" si="4"/>
        <v>300000</v>
      </c>
      <c r="FV36" s="95"/>
      <c r="FW36" s="95"/>
      <c r="FX36" s="95"/>
      <c r="FY36" s="95"/>
      <c r="FZ36" s="95"/>
      <c r="GA36" s="95"/>
      <c r="GB36" s="95"/>
      <c r="GC36" s="95"/>
      <c r="GD36" s="95"/>
      <c r="GE36" s="95"/>
      <c r="GF36" s="95"/>
      <c r="GG36" s="95"/>
      <c r="GH36" s="95"/>
      <c r="GI36" s="95"/>
      <c r="GJ36" s="95"/>
      <c r="GK36" s="95"/>
      <c r="GL36" s="95"/>
      <c r="GM36" s="95"/>
      <c r="GN36" s="95"/>
      <c r="GO36" s="95"/>
      <c r="GP36" s="95"/>
      <c r="GQ36" s="95"/>
      <c r="GR36" s="95"/>
      <c r="GS36" s="95"/>
      <c r="GT36" s="95"/>
      <c r="GU36" s="95"/>
      <c r="GV36" s="95"/>
      <c r="GW36" s="95"/>
      <c r="GX36" s="95"/>
      <c r="GY36" s="95">
        <v>300000</v>
      </c>
      <c r="GZ36" s="95"/>
      <c r="HA36" s="95"/>
      <c r="HB36" s="95"/>
      <c r="HC36" s="95"/>
      <c r="HD36" s="95"/>
      <c r="HE36" s="95"/>
      <c r="HF36" s="95"/>
      <c r="HG36" s="95"/>
      <c r="HH36" s="95"/>
      <c r="HI36" s="95"/>
      <c r="HJ36" s="95"/>
    </row>
    <row r="37" spans="1:218" ht="63.75">
      <c r="A37" s="366"/>
      <c r="B37" s="20">
        <v>11007</v>
      </c>
      <c r="C37" s="38" t="s">
        <v>321</v>
      </c>
      <c r="D37" s="39" t="s">
        <v>205</v>
      </c>
      <c r="E37" s="39" t="s">
        <v>207</v>
      </c>
      <c r="F37" s="39" t="s">
        <v>207</v>
      </c>
      <c r="G37" s="100">
        <f t="shared" si="2"/>
        <v>0</v>
      </c>
      <c r="H37" s="95"/>
      <c r="I37" s="95"/>
      <c r="J37" s="95"/>
      <c r="K37" s="95"/>
      <c r="L37" s="95"/>
      <c r="M37" s="95"/>
      <c r="N37" s="95"/>
      <c r="O37" s="95"/>
      <c r="P37" s="95"/>
      <c r="Q37" s="95"/>
      <c r="R37" s="95"/>
      <c r="S37" s="95"/>
      <c r="T37" s="95"/>
      <c r="U37" s="95"/>
      <c r="V37" s="95"/>
      <c r="W37" s="95"/>
      <c r="X37" s="95"/>
      <c r="Y37" s="95"/>
      <c r="Z37" s="95"/>
      <c r="AA37" s="95"/>
      <c r="AB37" s="95"/>
      <c r="AC37" s="95"/>
      <c r="AD37" s="95"/>
      <c r="AE37" s="95"/>
      <c r="AF37" s="95"/>
      <c r="AG37" s="95"/>
      <c r="AH37" s="95"/>
      <c r="AI37" s="95"/>
      <c r="AJ37" s="95"/>
      <c r="AK37" s="95"/>
      <c r="AL37" s="95"/>
      <c r="AM37" s="95"/>
      <c r="AN37" s="95"/>
      <c r="AO37" s="95"/>
      <c r="AP37" s="95"/>
      <c r="AQ37" s="95"/>
      <c r="AR37" s="95"/>
      <c r="AS37" s="95"/>
      <c r="AT37" s="95"/>
      <c r="AU37" s="95"/>
      <c r="AV37" s="95"/>
      <c r="AW37" s="95"/>
      <c r="AX37" s="100">
        <f t="shared" si="3"/>
        <v>500000</v>
      </c>
      <c r="AY37" s="95"/>
      <c r="AZ37" s="95"/>
      <c r="BA37" s="95"/>
      <c r="BB37" s="95"/>
      <c r="BC37" s="95"/>
      <c r="BD37" s="95"/>
      <c r="BE37" s="95"/>
      <c r="BF37" s="95"/>
      <c r="BG37" s="95"/>
      <c r="BH37" s="95"/>
      <c r="BI37" s="95"/>
      <c r="BJ37" s="95"/>
      <c r="BK37" s="95"/>
      <c r="BL37" s="95"/>
      <c r="BM37" s="95"/>
      <c r="BN37" s="95"/>
      <c r="BO37" s="95"/>
      <c r="BP37" s="95"/>
      <c r="BQ37" s="95"/>
      <c r="BR37" s="95"/>
      <c r="BS37" s="95"/>
      <c r="BT37" s="95"/>
      <c r="BU37" s="95"/>
      <c r="BV37" s="95"/>
      <c r="BW37" s="95"/>
      <c r="BX37" s="95"/>
      <c r="BY37" s="95"/>
      <c r="BZ37" s="95"/>
      <c r="CA37" s="95">
        <v>500000</v>
      </c>
      <c r="CB37" s="95"/>
      <c r="CC37" s="95"/>
      <c r="CD37" s="95"/>
      <c r="CE37" s="95"/>
      <c r="CF37" s="95"/>
      <c r="CG37" s="95"/>
      <c r="CH37" s="95"/>
      <c r="CI37" s="95"/>
      <c r="CJ37" s="95"/>
      <c r="CK37" s="95"/>
      <c r="CL37" s="95"/>
      <c r="CM37" s="95"/>
      <c r="CN37" s="241">
        <f t="shared" ref="CN37:CN56" si="6">SUM(CO37:ED37)</f>
        <v>500000</v>
      </c>
      <c r="CO37" s="95"/>
      <c r="CP37" s="95"/>
      <c r="CQ37" s="95"/>
      <c r="CR37" s="95"/>
      <c r="CS37" s="95"/>
      <c r="CT37" s="95"/>
      <c r="CU37" s="95"/>
      <c r="CV37" s="95"/>
      <c r="CW37" s="95"/>
      <c r="CX37" s="95"/>
      <c r="CY37" s="95"/>
      <c r="CZ37" s="95"/>
      <c r="DA37" s="95"/>
      <c r="DB37" s="95"/>
      <c r="DC37" s="95"/>
      <c r="DD37" s="95"/>
      <c r="DE37" s="95"/>
      <c r="DF37" s="95"/>
      <c r="DG37" s="95"/>
      <c r="DH37" s="95"/>
      <c r="DI37" s="95"/>
      <c r="DJ37" s="95"/>
      <c r="DK37" s="95"/>
      <c r="DL37" s="95"/>
      <c r="DM37" s="95"/>
      <c r="DN37" s="95"/>
      <c r="DO37" s="95"/>
      <c r="DP37" s="95"/>
      <c r="DQ37" s="95"/>
      <c r="DR37" s="95">
        <v>500000</v>
      </c>
      <c r="DS37" s="95"/>
      <c r="DT37" s="95"/>
      <c r="DU37" s="95"/>
      <c r="DV37" s="95"/>
      <c r="DW37" s="95"/>
      <c r="DX37" s="95"/>
      <c r="DY37" s="95"/>
      <c r="DZ37" s="95"/>
      <c r="EA37" s="95"/>
      <c r="EB37" s="95"/>
      <c r="EC37" s="95"/>
      <c r="ED37" s="95"/>
      <c r="EE37" s="100">
        <f t="shared" si="5"/>
        <v>500000</v>
      </c>
      <c r="EF37" s="95"/>
      <c r="EG37" s="95"/>
      <c r="EH37" s="95"/>
      <c r="EI37" s="95"/>
      <c r="EJ37" s="95"/>
      <c r="EK37" s="95"/>
      <c r="EL37" s="95"/>
      <c r="EM37" s="95"/>
      <c r="EN37" s="95"/>
      <c r="EO37" s="95"/>
      <c r="EP37" s="95"/>
      <c r="EQ37" s="95"/>
      <c r="ER37" s="95"/>
      <c r="ES37" s="95"/>
      <c r="ET37" s="95"/>
      <c r="EU37" s="95"/>
      <c r="EV37" s="95"/>
      <c r="EW37" s="95"/>
      <c r="EX37" s="95"/>
      <c r="EY37" s="95"/>
      <c r="EZ37" s="95"/>
      <c r="FA37" s="95"/>
      <c r="FB37" s="95"/>
      <c r="FC37" s="95"/>
      <c r="FD37" s="95"/>
      <c r="FE37" s="95"/>
      <c r="FF37" s="95"/>
      <c r="FG37" s="95"/>
      <c r="FH37" s="95"/>
      <c r="FI37" s="95">
        <v>500000</v>
      </c>
      <c r="FJ37" s="95"/>
      <c r="FK37" s="95"/>
      <c r="FL37" s="95"/>
      <c r="FM37" s="95"/>
      <c r="FN37" s="95"/>
      <c r="FO37" s="95"/>
      <c r="FP37" s="95"/>
      <c r="FQ37" s="95"/>
      <c r="FR37" s="95"/>
      <c r="FS37" s="95"/>
      <c r="FT37" s="95"/>
      <c r="FU37" s="100">
        <f t="shared" si="4"/>
        <v>500000</v>
      </c>
      <c r="FV37" s="95"/>
      <c r="FW37" s="95"/>
      <c r="FX37" s="95"/>
      <c r="FY37" s="95"/>
      <c r="FZ37" s="95"/>
      <c r="GA37" s="95"/>
      <c r="GB37" s="95"/>
      <c r="GC37" s="95"/>
      <c r="GD37" s="95"/>
      <c r="GE37" s="95"/>
      <c r="GF37" s="95"/>
      <c r="GG37" s="95"/>
      <c r="GH37" s="95"/>
      <c r="GI37" s="95"/>
      <c r="GJ37" s="95"/>
      <c r="GK37" s="95"/>
      <c r="GL37" s="95"/>
      <c r="GM37" s="95"/>
      <c r="GN37" s="95"/>
      <c r="GO37" s="95"/>
      <c r="GP37" s="95"/>
      <c r="GQ37" s="95"/>
      <c r="GR37" s="95"/>
      <c r="GS37" s="95"/>
      <c r="GT37" s="95"/>
      <c r="GU37" s="95"/>
      <c r="GV37" s="95"/>
      <c r="GW37" s="95"/>
      <c r="GX37" s="95"/>
      <c r="GY37" s="95">
        <v>500000</v>
      </c>
      <c r="GZ37" s="95"/>
      <c r="HA37" s="95"/>
      <c r="HB37" s="95"/>
      <c r="HC37" s="95"/>
      <c r="HD37" s="95"/>
      <c r="HE37" s="95"/>
      <c r="HF37" s="95"/>
      <c r="HG37" s="95"/>
      <c r="HH37" s="95"/>
      <c r="HI37" s="95"/>
      <c r="HJ37" s="95"/>
    </row>
    <row r="38" spans="1:218" ht="63.75">
      <c r="A38" s="366"/>
      <c r="B38" s="20">
        <v>11008</v>
      </c>
      <c r="C38" s="38" t="s">
        <v>323</v>
      </c>
      <c r="D38" s="80" t="s">
        <v>205</v>
      </c>
      <c r="E38" s="80" t="s">
        <v>207</v>
      </c>
      <c r="F38" s="80" t="s">
        <v>207</v>
      </c>
      <c r="G38" s="100">
        <f t="shared" si="2"/>
        <v>0</v>
      </c>
      <c r="H38" s="95"/>
      <c r="I38" s="95"/>
      <c r="J38" s="95"/>
      <c r="K38" s="95"/>
      <c r="L38" s="95"/>
      <c r="M38" s="95"/>
      <c r="N38" s="95"/>
      <c r="O38" s="95"/>
      <c r="P38" s="95"/>
      <c r="Q38" s="95"/>
      <c r="R38" s="95"/>
      <c r="S38" s="95"/>
      <c r="T38" s="95"/>
      <c r="U38" s="95"/>
      <c r="V38" s="95"/>
      <c r="W38" s="95"/>
      <c r="X38" s="95"/>
      <c r="Y38" s="95"/>
      <c r="Z38" s="95"/>
      <c r="AA38" s="95"/>
      <c r="AB38" s="95"/>
      <c r="AC38" s="95"/>
      <c r="AD38" s="95"/>
      <c r="AE38" s="95"/>
      <c r="AF38" s="95"/>
      <c r="AG38" s="95"/>
      <c r="AH38" s="95"/>
      <c r="AI38" s="95"/>
      <c r="AJ38" s="95"/>
      <c r="AK38" s="95"/>
      <c r="AL38" s="95"/>
      <c r="AM38" s="95"/>
      <c r="AN38" s="95"/>
      <c r="AO38" s="95"/>
      <c r="AP38" s="95"/>
      <c r="AQ38" s="95"/>
      <c r="AR38" s="95"/>
      <c r="AS38" s="95"/>
      <c r="AT38" s="95"/>
      <c r="AU38" s="95"/>
      <c r="AV38" s="95"/>
      <c r="AW38" s="95"/>
      <c r="AX38" s="100">
        <f t="shared" si="3"/>
        <v>500000</v>
      </c>
      <c r="AY38" s="95"/>
      <c r="AZ38" s="95"/>
      <c r="BA38" s="95"/>
      <c r="BB38" s="95"/>
      <c r="BC38" s="95"/>
      <c r="BD38" s="95"/>
      <c r="BE38" s="95"/>
      <c r="BF38" s="95"/>
      <c r="BG38" s="95"/>
      <c r="BH38" s="95"/>
      <c r="BI38" s="95"/>
      <c r="BJ38" s="95"/>
      <c r="BK38" s="95"/>
      <c r="BL38" s="95"/>
      <c r="BM38" s="95"/>
      <c r="BN38" s="95"/>
      <c r="BO38" s="95"/>
      <c r="BP38" s="95">
        <v>500000</v>
      </c>
      <c r="BQ38" s="95"/>
      <c r="BR38" s="95"/>
      <c r="BS38" s="95"/>
      <c r="BT38" s="95"/>
      <c r="BU38" s="95"/>
      <c r="BV38" s="95"/>
      <c r="BW38" s="95"/>
      <c r="BX38" s="95"/>
      <c r="BY38" s="95"/>
      <c r="BZ38" s="95"/>
      <c r="CA38" s="95"/>
      <c r="CB38" s="95"/>
      <c r="CC38" s="95"/>
      <c r="CD38" s="95"/>
      <c r="CE38" s="95"/>
      <c r="CF38" s="95"/>
      <c r="CG38" s="95"/>
      <c r="CH38" s="95"/>
      <c r="CI38" s="95"/>
      <c r="CJ38" s="95"/>
      <c r="CK38" s="95"/>
      <c r="CL38" s="95"/>
      <c r="CM38" s="95"/>
      <c r="CN38" s="241">
        <f t="shared" si="6"/>
        <v>0</v>
      </c>
      <c r="CO38" s="95"/>
      <c r="CP38" s="95"/>
      <c r="CQ38" s="95"/>
      <c r="CR38" s="95"/>
      <c r="CS38" s="95"/>
      <c r="CT38" s="95"/>
      <c r="CU38" s="95"/>
      <c r="CV38" s="95"/>
      <c r="CW38" s="95"/>
      <c r="CX38" s="95"/>
      <c r="CY38" s="95"/>
      <c r="CZ38" s="95"/>
      <c r="DA38" s="95"/>
      <c r="DB38" s="95"/>
      <c r="DC38" s="95"/>
      <c r="DD38" s="95"/>
      <c r="DE38" s="95"/>
      <c r="DF38" s="95"/>
      <c r="DG38" s="95"/>
      <c r="DH38" s="95"/>
      <c r="DI38" s="95"/>
      <c r="DJ38" s="95"/>
      <c r="DK38" s="95"/>
      <c r="DL38" s="95"/>
      <c r="DM38" s="95"/>
      <c r="DN38" s="95"/>
      <c r="DO38" s="95"/>
      <c r="DP38" s="95"/>
      <c r="DQ38" s="95"/>
      <c r="DR38" s="95"/>
      <c r="DS38" s="95"/>
      <c r="DT38" s="95"/>
      <c r="DU38" s="95"/>
      <c r="DV38" s="95"/>
      <c r="DW38" s="95"/>
      <c r="DX38" s="95"/>
      <c r="DY38" s="95"/>
      <c r="DZ38" s="95"/>
      <c r="EA38" s="95"/>
      <c r="EB38" s="95"/>
      <c r="EC38" s="95"/>
      <c r="ED38" s="95"/>
      <c r="EE38" s="100">
        <f t="shared" si="5"/>
        <v>0</v>
      </c>
      <c r="EF38" s="95"/>
      <c r="EG38" s="95"/>
      <c r="EH38" s="95"/>
      <c r="EI38" s="95"/>
      <c r="EJ38" s="95"/>
      <c r="EK38" s="95"/>
      <c r="EL38" s="95"/>
      <c r="EM38" s="95"/>
      <c r="EN38" s="95"/>
      <c r="EO38" s="95"/>
      <c r="EP38" s="95"/>
      <c r="EQ38" s="95"/>
      <c r="ER38" s="95"/>
      <c r="ES38" s="95"/>
      <c r="ET38" s="95"/>
      <c r="EU38" s="95"/>
      <c r="EV38" s="95"/>
      <c r="EW38" s="95"/>
      <c r="EX38" s="95"/>
      <c r="EY38" s="95"/>
      <c r="EZ38" s="95"/>
      <c r="FA38" s="95"/>
      <c r="FB38" s="95"/>
      <c r="FC38" s="95"/>
      <c r="FD38" s="95"/>
      <c r="FE38" s="95"/>
      <c r="FF38" s="95"/>
      <c r="FG38" s="95"/>
      <c r="FH38" s="95"/>
      <c r="FI38" s="95"/>
      <c r="FJ38" s="95"/>
      <c r="FK38" s="95"/>
      <c r="FL38" s="95"/>
      <c r="FM38" s="95"/>
      <c r="FN38" s="95"/>
      <c r="FO38" s="95"/>
      <c r="FP38" s="95"/>
      <c r="FQ38" s="95"/>
      <c r="FR38" s="95"/>
      <c r="FS38" s="95"/>
      <c r="FT38" s="95"/>
      <c r="FU38" s="100">
        <f t="shared" si="4"/>
        <v>0</v>
      </c>
      <c r="FV38" s="95"/>
      <c r="FW38" s="95"/>
      <c r="FX38" s="95"/>
      <c r="FY38" s="95"/>
      <c r="FZ38" s="95"/>
      <c r="GA38" s="95"/>
      <c r="GB38" s="95"/>
      <c r="GC38" s="95"/>
      <c r="GD38" s="95"/>
      <c r="GE38" s="95"/>
      <c r="GF38" s="95"/>
      <c r="GG38" s="95"/>
      <c r="GH38" s="95"/>
      <c r="GI38" s="95"/>
      <c r="GJ38" s="95"/>
      <c r="GK38" s="95"/>
      <c r="GL38" s="95"/>
      <c r="GM38" s="95"/>
      <c r="GN38" s="95"/>
      <c r="GO38" s="95"/>
      <c r="GP38" s="95"/>
      <c r="GQ38" s="95"/>
      <c r="GR38" s="95"/>
      <c r="GS38" s="95"/>
      <c r="GT38" s="95"/>
      <c r="GU38" s="95"/>
      <c r="GV38" s="95"/>
      <c r="GW38" s="95"/>
      <c r="GX38" s="95"/>
      <c r="GY38" s="95"/>
      <c r="GZ38" s="95"/>
      <c r="HA38" s="95"/>
      <c r="HB38" s="95"/>
      <c r="HC38" s="95"/>
      <c r="HD38" s="95"/>
      <c r="HE38" s="95"/>
      <c r="HF38" s="95"/>
      <c r="HG38" s="95"/>
      <c r="HH38" s="95"/>
      <c r="HI38" s="95"/>
      <c r="HJ38" s="95"/>
    </row>
    <row r="39" spans="1:218" ht="25.5">
      <c r="A39" s="367"/>
      <c r="B39" s="20">
        <v>31003</v>
      </c>
      <c r="C39" s="20" t="s">
        <v>325</v>
      </c>
      <c r="D39" s="39" t="s">
        <v>205</v>
      </c>
      <c r="E39" s="39" t="s">
        <v>207</v>
      </c>
      <c r="F39" s="39" t="s">
        <v>207</v>
      </c>
      <c r="G39" s="100">
        <f t="shared" si="2"/>
        <v>0</v>
      </c>
      <c r="H39" s="95"/>
      <c r="I39" s="95"/>
      <c r="J39" s="95"/>
      <c r="K39" s="95"/>
      <c r="L39" s="95"/>
      <c r="M39" s="95"/>
      <c r="N39" s="95"/>
      <c r="O39" s="95"/>
      <c r="P39" s="95"/>
      <c r="Q39" s="95"/>
      <c r="R39" s="95"/>
      <c r="S39" s="95"/>
      <c r="T39" s="95"/>
      <c r="U39" s="95"/>
      <c r="V39" s="95"/>
      <c r="W39" s="95"/>
      <c r="X39" s="95"/>
      <c r="Y39" s="95"/>
      <c r="Z39" s="95"/>
      <c r="AA39" s="95"/>
      <c r="AB39" s="95"/>
      <c r="AC39" s="95"/>
      <c r="AD39" s="95"/>
      <c r="AE39" s="95"/>
      <c r="AF39" s="95"/>
      <c r="AG39" s="95"/>
      <c r="AH39" s="95"/>
      <c r="AI39" s="95"/>
      <c r="AJ39" s="95"/>
      <c r="AK39" s="95"/>
      <c r="AL39" s="95"/>
      <c r="AM39" s="95"/>
      <c r="AN39" s="95"/>
      <c r="AO39" s="95"/>
      <c r="AP39" s="95"/>
      <c r="AQ39" s="95"/>
      <c r="AR39" s="95"/>
      <c r="AS39" s="95"/>
      <c r="AT39" s="95"/>
      <c r="AU39" s="95"/>
      <c r="AV39" s="95"/>
      <c r="AW39" s="95"/>
      <c r="AX39" s="100">
        <f t="shared" si="3"/>
        <v>4000000</v>
      </c>
      <c r="AY39" s="95"/>
      <c r="AZ39" s="95"/>
      <c r="BA39" s="95"/>
      <c r="BB39" s="95"/>
      <c r="BC39" s="95"/>
      <c r="BD39" s="95"/>
      <c r="BE39" s="95"/>
      <c r="BF39" s="95"/>
      <c r="BG39" s="95"/>
      <c r="BH39" s="95"/>
      <c r="BI39" s="95"/>
      <c r="BJ39" s="95"/>
      <c r="BK39" s="95"/>
      <c r="BL39" s="95"/>
      <c r="BM39" s="95"/>
      <c r="BN39" s="95"/>
      <c r="BO39" s="95"/>
      <c r="BP39" s="95"/>
      <c r="BQ39" s="95"/>
      <c r="BR39" s="95"/>
      <c r="BS39" s="95"/>
      <c r="BT39" s="95"/>
      <c r="BU39" s="95"/>
      <c r="BV39" s="95"/>
      <c r="BW39" s="95"/>
      <c r="BX39" s="95"/>
      <c r="BY39" s="95"/>
      <c r="BZ39" s="95"/>
      <c r="CA39" s="95"/>
      <c r="CB39" s="95"/>
      <c r="CC39" s="95"/>
      <c r="CD39" s="95"/>
      <c r="CE39" s="95"/>
      <c r="CF39" s="95"/>
      <c r="CG39" s="95"/>
      <c r="CH39" s="95"/>
      <c r="CI39" s="95"/>
      <c r="CJ39" s="95">
        <v>4000000</v>
      </c>
      <c r="CK39" s="95"/>
      <c r="CL39" s="95"/>
      <c r="CM39" s="95"/>
      <c r="CN39" s="241">
        <f t="shared" si="6"/>
        <v>4000000</v>
      </c>
      <c r="CO39" s="95"/>
      <c r="CP39" s="95"/>
      <c r="CQ39" s="95"/>
      <c r="CR39" s="95"/>
      <c r="CS39" s="95"/>
      <c r="CT39" s="95"/>
      <c r="CU39" s="95"/>
      <c r="CV39" s="95"/>
      <c r="CW39" s="95"/>
      <c r="CX39" s="95"/>
      <c r="CY39" s="95"/>
      <c r="CZ39" s="95"/>
      <c r="DA39" s="95"/>
      <c r="DB39" s="95"/>
      <c r="DC39" s="95"/>
      <c r="DD39" s="95"/>
      <c r="DE39" s="95"/>
      <c r="DF39" s="95"/>
      <c r="DG39" s="95"/>
      <c r="DH39" s="95"/>
      <c r="DI39" s="95"/>
      <c r="DJ39" s="95"/>
      <c r="DK39" s="95"/>
      <c r="DL39" s="95"/>
      <c r="DM39" s="95"/>
      <c r="DN39" s="95"/>
      <c r="DO39" s="95"/>
      <c r="DP39" s="95"/>
      <c r="DQ39" s="95"/>
      <c r="DR39" s="95"/>
      <c r="DS39" s="95"/>
      <c r="DT39" s="95"/>
      <c r="DU39" s="95"/>
      <c r="DV39" s="95"/>
      <c r="DW39" s="95"/>
      <c r="DX39" s="95"/>
      <c r="DY39" s="95"/>
      <c r="DZ39" s="95">
        <v>4000000</v>
      </c>
      <c r="EA39" s="95"/>
      <c r="EB39" s="95"/>
      <c r="EC39" s="95"/>
      <c r="ED39" s="95"/>
      <c r="EE39" s="100">
        <f t="shared" si="5"/>
        <v>4000000</v>
      </c>
      <c r="EF39" s="95"/>
      <c r="EG39" s="95"/>
      <c r="EH39" s="95"/>
      <c r="EI39" s="95"/>
      <c r="EJ39" s="95"/>
      <c r="EK39" s="95"/>
      <c r="EL39" s="95"/>
      <c r="EM39" s="95"/>
      <c r="EN39" s="95"/>
      <c r="EO39" s="95"/>
      <c r="EP39" s="95"/>
      <c r="EQ39" s="95"/>
      <c r="ER39" s="95"/>
      <c r="ES39" s="95"/>
      <c r="ET39" s="95"/>
      <c r="EU39" s="95"/>
      <c r="EV39" s="95"/>
      <c r="EW39" s="95"/>
      <c r="EX39" s="95"/>
      <c r="EY39" s="95"/>
      <c r="EZ39" s="95"/>
      <c r="FA39" s="95"/>
      <c r="FB39" s="95"/>
      <c r="FC39" s="95"/>
      <c r="FD39" s="95"/>
      <c r="FE39" s="95"/>
      <c r="FF39" s="95"/>
      <c r="FG39" s="95"/>
      <c r="FH39" s="95"/>
      <c r="FI39" s="95"/>
      <c r="FJ39" s="95"/>
      <c r="FK39" s="95"/>
      <c r="FL39" s="95"/>
      <c r="FM39" s="95"/>
      <c r="FN39" s="95"/>
      <c r="FO39" s="95"/>
      <c r="FP39" s="95">
        <v>4000000</v>
      </c>
      <c r="FQ39" s="95"/>
      <c r="FR39" s="95"/>
      <c r="FS39" s="95"/>
      <c r="FT39" s="95"/>
      <c r="FU39" s="100">
        <f t="shared" si="4"/>
        <v>4000000</v>
      </c>
      <c r="FV39" s="95"/>
      <c r="FW39" s="95"/>
      <c r="FX39" s="95"/>
      <c r="FY39" s="95"/>
      <c r="FZ39" s="95"/>
      <c r="GA39" s="95"/>
      <c r="GB39" s="95"/>
      <c r="GC39" s="95"/>
      <c r="GD39" s="95"/>
      <c r="GE39" s="95"/>
      <c r="GF39" s="95"/>
      <c r="GG39" s="95"/>
      <c r="GH39" s="95"/>
      <c r="GI39" s="95"/>
      <c r="GJ39" s="95"/>
      <c r="GK39" s="95"/>
      <c r="GL39" s="95"/>
      <c r="GM39" s="95"/>
      <c r="GN39" s="95"/>
      <c r="GO39" s="95"/>
      <c r="GP39" s="95"/>
      <c r="GQ39" s="95"/>
      <c r="GR39" s="95"/>
      <c r="GS39" s="95"/>
      <c r="GT39" s="95"/>
      <c r="GU39" s="95"/>
      <c r="GV39" s="95"/>
      <c r="GW39" s="95"/>
      <c r="GX39" s="95"/>
      <c r="GY39" s="95"/>
      <c r="GZ39" s="95"/>
      <c r="HA39" s="95"/>
      <c r="HB39" s="95"/>
      <c r="HC39" s="95"/>
      <c r="HD39" s="95"/>
      <c r="HE39" s="95"/>
      <c r="HF39" s="95">
        <v>4000000</v>
      </c>
      <c r="HG39" s="95"/>
      <c r="HH39" s="95"/>
      <c r="HI39" s="95"/>
      <c r="HJ39" s="95"/>
    </row>
    <row r="40" spans="1:218" ht="89.25">
      <c r="A40" s="365">
        <v>1187</v>
      </c>
      <c r="B40" s="20">
        <v>12002</v>
      </c>
      <c r="C40" s="38" t="s">
        <v>327</v>
      </c>
      <c r="D40" s="39" t="s">
        <v>205</v>
      </c>
      <c r="E40" s="39" t="s">
        <v>206</v>
      </c>
      <c r="F40" s="39" t="s">
        <v>206</v>
      </c>
      <c r="G40" s="100">
        <f t="shared" si="2"/>
        <v>2229421.59</v>
      </c>
      <c r="H40" s="95"/>
      <c r="I40" s="95"/>
      <c r="J40" s="95"/>
      <c r="K40" s="95"/>
      <c r="L40" s="95"/>
      <c r="M40" s="95"/>
      <c r="N40" s="95"/>
      <c r="O40" s="95"/>
      <c r="P40" s="95"/>
      <c r="Q40" s="95"/>
      <c r="R40" s="95"/>
      <c r="S40" s="95"/>
      <c r="T40" s="95"/>
      <c r="U40" s="95"/>
      <c r="V40" s="95"/>
      <c r="W40" s="95"/>
      <c r="X40" s="95"/>
      <c r="Y40" s="95"/>
      <c r="Z40" s="95"/>
      <c r="AA40" s="95"/>
      <c r="AB40" s="95"/>
      <c r="AC40" s="95"/>
      <c r="AD40" s="95"/>
      <c r="AE40" s="95"/>
      <c r="AF40" s="95"/>
      <c r="AG40" s="95"/>
      <c r="AH40" s="95"/>
      <c r="AI40" s="95">
        <v>2229421.59</v>
      </c>
      <c r="AJ40" s="95"/>
      <c r="AK40" s="95"/>
      <c r="AL40" s="95"/>
      <c r="AM40" s="95"/>
      <c r="AN40" s="95"/>
      <c r="AO40" s="95"/>
      <c r="AP40" s="95"/>
      <c r="AQ40" s="95"/>
      <c r="AR40" s="95"/>
      <c r="AS40" s="95"/>
      <c r="AT40" s="95"/>
      <c r="AU40" s="95"/>
      <c r="AV40" s="95"/>
      <c r="AW40" s="95"/>
      <c r="AX40" s="100">
        <f t="shared" si="3"/>
        <v>2443484.7000000002</v>
      </c>
      <c r="AY40" s="95"/>
      <c r="AZ40" s="95"/>
      <c r="BA40" s="95"/>
      <c r="BB40" s="95"/>
      <c r="BC40" s="95"/>
      <c r="BD40" s="95"/>
      <c r="BE40" s="95"/>
      <c r="BF40" s="95"/>
      <c r="BG40" s="95"/>
      <c r="BH40" s="95"/>
      <c r="BI40" s="95"/>
      <c r="BJ40" s="95"/>
      <c r="BK40" s="95"/>
      <c r="BL40" s="95"/>
      <c r="BM40" s="95"/>
      <c r="BN40" s="95"/>
      <c r="BO40" s="95"/>
      <c r="BP40" s="95"/>
      <c r="BQ40" s="95"/>
      <c r="BR40" s="95"/>
      <c r="BS40" s="95"/>
      <c r="BT40" s="95"/>
      <c r="BU40" s="95"/>
      <c r="BV40" s="95"/>
      <c r="BW40" s="95"/>
      <c r="BX40" s="95"/>
      <c r="BY40" s="135">
        <v>2443484.7000000002</v>
      </c>
      <c r="BZ40" s="95"/>
      <c r="CA40" s="95"/>
      <c r="CB40" s="95"/>
      <c r="CC40" s="95"/>
      <c r="CD40" s="95"/>
      <c r="CE40" s="95"/>
      <c r="CF40" s="95"/>
      <c r="CG40" s="95"/>
      <c r="CH40" s="95"/>
      <c r="CI40" s="95"/>
      <c r="CJ40" s="95"/>
      <c r="CK40" s="95"/>
      <c r="CL40" s="95"/>
      <c r="CM40" s="95"/>
      <c r="CN40" s="241">
        <f t="shared" si="6"/>
        <v>2494442.514</v>
      </c>
      <c r="CO40" s="95"/>
      <c r="CP40" s="95"/>
      <c r="CQ40" s="95"/>
      <c r="CR40" s="95"/>
      <c r="CS40" s="95"/>
      <c r="CT40" s="95"/>
      <c r="CU40" s="95"/>
      <c r="CV40" s="95"/>
      <c r="CW40" s="95"/>
      <c r="CX40" s="95"/>
      <c r="CY40" s="95"/>
      <c r="CZ40" s="95"/>
      <c r="DA40" s="95"/>
      <c r="DB40" s="95"/>
      <c r="DC40" s="95"/>
      <c r="DD40" s="95"/>
      <c r="DE40" s="95"/>
      <c r="DF40" s="95"/>
      <c r="DG40" s="95"/>
      <c r="DH40" s="95"/>
      <c r="DI40" s="95"/>
      <c r="DJ40" s="95"/>
      <c r="DK40" s="95"/>
      <c r="DL40" s="135"/>
      <c r="DM40" s="95"/>
      <c r="DN40" s="135"/>
      <c r="DO40" s="95"/>
      <c r="DP40" s="135">
        <v>2494442.514</v>
      </c>
      <c r="DQ40" s="95"/>
      <c r="DR40" s="95"/>
      <c r="DS40" s="95"/>
      <c r="DT40" s="95"/>
      <c r="DU40" s="95"/>
      <c r="DV40" s="95"/>
      <c r="DW40" s="95"/>
      <c r="DX40" s="95"/>
      <c r="DY40" s="95"/>
      <c r="DZ40" s="95"/>
      <c r="EA40" s="95"/>
      <c r="EB40" s="95"/>
      <c r="EC40" s="95"/>
      <c r="ED40" s="95"/>
      <c r="EE40" s="100">
        <f t="shared" si="5"/>
        <v>2482263.304</v>
      </c>
      <c r="EF40" s="95"/>
      <c r="EG40" s="95"/>
      <c r="EH40" s="95"/>
      <c r="EI40" s="95"/>
      <c r="EJ40" s="95"/>
      <c r="EK40" s="95"/>
      <c r="EL40" s="95"/>
      <c r="EM40" s="95"/>
      <c r="EN40" s="95"/>
      <c r="EO40" s="95"/>
      <c r="EP40" s="95"/>
      <c r="EQ40" s="95"/>
      <c r="ER40" s="95"/>
      <c r="ES40" s="95"/>
      <c r="ET40" s="95"/>
      <c r="EU40" s="95"/>
      <c r="EV40" s="95"/>
      <c r="EW40" s="95"/>
      <c r="EX40" s="95"/>
      <c r="EY40" s="95"/>
      <c r="EZ40" s="95"/>
      <c r="FA40" s="95"/>
      <c r="FB40" s="95"/>
      <c r="FC40" s="95"/>
      <c r="FD40" s="95"/>
      <c r="FE40" s="95"/>
      <c r="FF40" s="95"/>
      <c r="FG40" s="135">
        <v>2482263.304</v>
      </c>
      <c r="FH40" s="95"/>
      <c r="FI40" s="95"/>
      <c r="FJ40" s="95"/>
      <c r="FK40" s="95"/>
      <c r="FL40" s="95"/>
      <c r="FM40" s="95"/>
      <c r="FN40" s="95"/>
      <c r="FO40" s="95"/>
      <c r="FP40" s="95"/>
      <c r="FQ40" s="95"/>
      <c r="FR40" s="95"/>
      <c r="FS40" s="95"/>
      <c r="FT40" s="95"/>
      <c r="FU40" s="100">
        <f t="shared" si="4"/>
        <v>2329651.2910000002</v>
      </c>
      <c r="FV40" s="95"/>
      <c r="FW40" s="95"/>
      <c r="FX40" s="95"/>
      <c r="FY40" s="95"/>
      <c r="FZ40" s="95"/>
      <c r="GA40" s="95"/>
      <c r="GB40" s="95"/>
      <c r="GC40" s="95"/>
      <c r="GD40" s="95"/>
      <c r="GE40" s="95"/>
      <c r="GF40" s="95"/>
      <c r="GG40" s="95"/>
      <c r="GH40" s="95"/>
      <c r="GI40" s="95"/>
      <c r="GJ40" s="95"/>
      <c r="GK40" s="95"/>
      <c r="GL40" s="95"/>
      <c r="GM40" s="95"/>
      <c r="GN40" s="95"/>
      <c r="GO40" s="95"/>
      <c r="GP40" s="95"/>
      <c r="GQ40" s="95"/>
      <c r="GR40" s="95"/>
      <c r="GS40" s="95"/>
      <c r="GT40" s="95"/>
      <c r="GU40" s="95"/>
      <c r="GV40" s="95"/>
      <c r="GW40" s="135">
        <v>2329651.2910000002</v>
      </c>
      <c r="GX40" s="95"/>
      <c r="GY40" s="95"/>
      <c r="GZ40" s="95"/>
      <c r="HA40" s="95"/>
      <c r="HB40" s="95"/>
      <c r="HC40" s="95"/>
      <c r="HD40" s="95"/>
      <c r="HE40" s="95"/>
      <c r="HF40" s="95"/>
      <c r="HG40" s="95"/>
      <c r="HH40" s="95"/>
      <c r="HI40" s="95"/>
      <c r="HJ40" s="95"/>
    </row>
    <row r="41" spans="1:218" ht="38.25">
      <c r="A41" s="366"/>
      <c r="B41" s="20">
        <v>12003</v>
      </c>
      <c r="C41" s="38" t="s">
        <v>329</v>
      </c>
      <c r="D41" s="39" t="s">
        <v>205</v>
      </c>
      <c r="E41" s="39" t="s">
        <v>206</v>
      </c>
      <c r="F41" s="39" t="s">
        <v>206</v>
      </c>
      <c r="G41" s="100">
        <f t="shared" si="2"/>
        <v>707829.7</v>
      </c>
      <c r="H41" s="95"/>
      <c r="I41" s="95"/>
      <c r="J41" s="95"/>
      <c r="K41" s="95"/>
      <c r="L41" s="95"/>
      <c r="M41" s="95"/>
      <c r="N41" s="95"/>
      <c r="O41" s="95"/>
      <c r="P41" s="95"/>
      <c r="Q41" s="95"/>
      <c r="R41" s="95"/>
      <c r="S41" s="95"/>
      <c r="T41" s="95"/>
      <c r="U41" s="95"/>
      <c r="V41" s="95"/>
      <c r="W41" s="95"/>
      <c r="X41" s="95"/>
      <c r="Y41" s="95"/>
      <c r="Z41" s="95"/>
      <c r="AA41" s="95"/>
      <c r="AB41" s="95"/>
      <c r="AC41" s="95"/>
      <c r="AD41" s="95"/>
      <c r="AE41" s="95"/>
      <c r="AF41" s="95"/>
      <c r="AG41" s="95"/>
      <c r="AH41" s="95"/>
      <c r="AI41" s="110">
        <v>707829.7</v>
      </c>
      <c r="AJ41" s="95"/>
      <c r="AK41" s="95"/>
      <c r="AL41" s="95"/>
      <c r="AM41" s="95"/>
      <c r="AN41" s="95"/>
      <c r="AO41" s="95"/>
      <c r="AP41" s="95"/>
      <c r="AQ41" s="95"/>
      <c r="AR41" s="95"/>
      <c r="AS41" s="95"/>
      <c r="AT41" s="95"/>
      <c r="AU41" s="95"/>
      <c r="AV41" s="95"/>
      <c r="AW41" s="95"/>
      <c r="AX41" s="100">
        <f t="shared" si="3"/>
        <v>633548.1</v>
      </c>
      <c r="AY41" s="95"/>
      <c r="AZ41" s="95"/>
      <c r="BA41" s="95"/>
      <c r="BB41" s="95"/>
      <c r="BC41" s="95"/>
      <c r="BD41" s="95"/>
      <c r="BE41" s="95"/>
      <c r="BF41" s="95"/>
      <c r="BG41" s="95"/>
      <c r="BH41" s="95"/>
      <c r="BI41" s="95"/>
      <c r="BJ41" s="95"/>
      <c r="BK41" s="95"/>
      <c r="BL41" s="95"/>
      <c r="BM41" s="95"/>
      <c r="BN41" s="95"/>
      <c r="BO41" s="95"/>
      <c r="BP41" s="95"/>
      <c r="BQ41" s="95"/>
      <c r="BR41" s="95"/>
      <c r="BS41" s="95"/>
      <c r="BT41" s="95"/>
      <c r="BU41" s="95"/>
      <c r="BV41" s="95"/>
      <c r="BW41" s="95"/>
      <c r="BX41" s="95"/>
      <c r="BY41" s="110">
        <v>633548.1</v>
      </c>
      <c r="BZ41" s="95"/>
      <c r="CA41" s="95"/>
      <c r="CB41" s="95"/>
      <c r="CC41" s="95"/>
      <c r="CD41" s="95"/>
      <c r="CE41" s="95"/>
      <c r="CF41" s="95"/>
      <c r="CG41" s="95"/>
      <c r="CH41" s="95"/>
      <c r="CI41" s="95"/>
      <c r="CJ41" s="95"/>
      <c r="CK41" s="95"/>
      <c r="CL41" s="95"/>
      <c r="CM41" s="95"/>
      <c r="CN41" s="241">
        <f t="shared" si="6"/>
        <v>844109.8</v>
      </c>
      <c r="CO41" s="95"/>
      <c r="CP41" s="95"/>
      <c r="CQ41" s="95"/>
      <c r="CR41" s="95"/>
      <c r="CS41" s="95"/>
      <c r="CT41" s="95"/>
      <c r="CU41" s="95"/>
      <c r="CV41" s="95"/>
      <c r="CW41" s="95"/>
      <c r="CX41" s="95"/>
      <c r="CY41" s="95"/>
      <c r="CZ41" s="95"/>
      <c r="DA41" s="95"/>
      <c r="DB41" s="95"/>
      <c r="DC41" s="95"/>
      <c r="DD41" s="95"/>
      <c r="DE41" s="95"/>
      <c r="DF41" s="95"/>
      <c r="DG41" s="95"/>
      <c r="DH41" s="95"/>
      <c r="DI41" s="95"/>
      <c r="DJ41" s="95"/>
      <c r="DK41" s="95"/>
      <c r="DL41" s="110"/>
      <c r="DM41" s="95"/>
      <c r="DN41" s="110"/>
      <c r="DO41" s="95"/>
      <c r="DP41" s="110">
        <v>844109.8</v>
      </c>
      <c r="DQ41" s="95"/>
      <c r="DR41" s="95"/>
      <c r="DS41" s="95"/>
      <c r="DT41" s="95"/>
      <c r="DU41" s="95"/>
      <c r="DV41" s="95"/>
      <c r="DW41" s="95"/>
      <c r="DX41" s="95"/>
      <c r="DY41" s="95"/>
      <c r="DZ41" s="95"/>
      <c r="EA41" s="95"/>
      <c r="EB41" s="95"/>
      <c r="EC41" s="95"/>
      <c r="ED41" s="95"/>
      <c r="EE41" s="100">
        <f t="shared" si="5"/>
        <v>797434.7</v>
      </c>
      <c r="EF41" s="95"/>
      <c r="EG41" s="95"/>
      <c r="EH41" s="95"/>
      <c r="EI41" s="95"/>
      <c r="EJ41" s="95"/>
      <c r="EK41" s="95"/>
      <c r="EL41" s="95"/>
      <c r="EM41" s="95"/>
      <c r="EN41" s="95"/>
      <c r="EO41" s="95"/>
      <c r="EP41" s="95"/>
      <c r="EQ41" s="95"/>
      <c r="ER41" s="95"/>
      <c r="ES41" s="95"/>
      <c r="ET41" s="95"/>
      <c r="EU41" s="95"/>
      <c r="EV41" s="95"/>
      <c r="EW41" s="95"/>
      <c r="EX41" s="95"/>
      <c r="EY41" s="95"/>
      <c r="EZ41" s="95"/>
      <c r="FA41" s="95"/>
      <c r="FB41" s="95"/>
      <c r="FC41" s="95"/>
      <c r="FD41" s="95"/>
      <c r="FE41" s="95"/>
      <c r="FF41" s="95"/>
      <c r="FG41" s="110">
        <v>797434.7</v>
      </c>
      <c r="FH41" s="95"/>
      <c r="FI41" s="95"/>
      <c r="FJ41" s="95"/>
      <c r="FK41" s="95"/>
      <c r="FL41" s="95"/>
      <c r="FM41" s="95"/>
      <c r="FN41" s="95"/>
      <c r="FO41" s="95"/>
      <c r="FP41" s="95"/>
      <c r="FQ41" s="95"/>
      <c r="FR41" s="95"/>
      <c r="FS41" s="95"/>
      <c r="FT41" s="95"/>
      <c r="FU41" s="100">
        <f t="shared" si="4"/>
        <v>720759.6</v>
      </c>
      <c r="FV41" s="95"/>
      <c r="FW41" s="95"/>
      <c r="FX41" s="95"/>
      <c r="FY41" s="95"/>
      <c r="FZ41" s="95"/>
      <c r="GA41" s="95"/>
      <c r="GB41" s="95"/>
      <c r="GC41" s="95"/>
      <c r="GD41" s="95"/>
      <c r="GE41" s="95"/>
      <c r="GF41" s="95"/>
      <c r="GG41" s="95"/>
      <c r="GH41" s="95"/>
      <c r="GI41" s="95"/>
      <c r="GJ41" s="95"/>
      <c r="GK41" s="95"/>
      <c r="GL41" s="95"/>
      <c r="GM41" s="95"/>
      <c r="GN41" s="95"/>
      <c r="GO41" s="95"/>
      <c r="GP41" s="95"/>
      <c r="GQ41" s="95"/>
      <c r="GR41" s="95"/>
      <c r="GS41" s="95"/>
      <c r="GT41" s="95"/>
      <c r="GU41" s="95"/>
      <c r="GV41" s="95"/>
      <c r="GW41" s="110">
        <v>720759.6</v>
      </c>
      <c r="GX41" s="95"/>
      <c r="GY41" s="95"/>
      <c r="GZ41" s="95"/>
      <c r="HA41" s="95"/>
      <c r="HB41" s="95"/>
      <c r="HC41" s="95"/>
      <c r="HD41" s="95"/>
      <c r="HE41" s="95"/>
      <c r="HF41" s="95"/>
      <c r="HG41" s="95"/>
      <c r="HH41" s="95"/>
      <c r="HI41" s="95"/>
      <c r="HJ41" s="95"/>
    </row>
    <row r="42" spans="1:218" ht="51">
      <c r="A42" s="366"/>
      <c r="B42" s="20">
        <v>12004</v>
      </c>
      <c r="C42" s="38" t="s">
        <v>331</v>
      </c>
      <c r="D42" s="39" t="s">
        <v>205</v>
      </c>
      <c r="E42" s="39" t="s">
        <v>206</v>
      </c>
      <c r="F42" s="39" t="s">
        <v>206</v>
      </c>
      <c r="G42" s="100">
        <f t="shared" si="2"/>
        <v>2856112.895</v>
      </c>
      <c r="H42" s="95"/>
      <c r="I42" s="95"/>
      <c r="J42" s="95"/>
      <c r="K42" s="95"/>
      <c r="L42" s="95"/>
      <c r="M42" s="95"/>
      <c r="N42" s="95"/>
      <c r="O42" s="95"/>
      <c r="P42" s="95"/>
      <c r="Q42" s="95"/>
      <c r="R42" s="95"/>
      <c r="S42" s="95"/>
      <c r="T42" s="95"/>
      <c r="U42" s="95"/>
      <c r="V42" s="95"/>
      <c r="W42" s="95"/>
      <c r="X42" s="95"/>
      <c r="Y42" s="95"/>
      <c r="Z42" s="95"/>
      <c r="AA42" s="95"/>
      <c r="AB42" s="95"/>
      <c r="AC42" s="95"/>
      <c r="AD42" s="95"/>
      <c r="AE42" s="95"/>
      <c r="AF42" s="95"/>
      <c r="AG42" s="95"/>
      <c r="AH42" s="95"/>
      <c r="AI42" s="101">
        <v>2856112.895</v>
      </c>
      <c r="AJ42" s="95"/>
      <c r="AK42" s="95"/>
      <c r="AL42" s="95"/>
      <c r="AM42" s="95"/>
      <c r="AN42" s="95"/>
      <c r="AO42" s="95"/>
      <c r="AP42" s="95"/>
      <c r="AQ42" s="95"/>
      <c r="AR42" s="95"/>
      <c r="AS42" s="95"/>
      <c r="AT42" s="95"/>
      <c r="AU42" s="95"/>
      <c r="AV42" s="95"/>
      <c r="AW42" s="95"/>
      <c r="AX42" s="100">
        <f t="shared" si="3"/>
        <v>2004699.8</v>
      </c>
      <c r="AY42" s="95"/>
      <c r="AZ42" s="95"/>
      <c r="BA42" s="95"/>
      <c r="BB42" s="95"/>
      <c r="BC42" s="95"/>
      <c r="BD42" s="95"/>
      <c r="BE42" s="95"/>
      <c r="BF42" s="95"/>
      <c r="BG42" s="95"/>
      <c r="BH42" s="95"/>
      <c r="BI42" s="95"/>
      <c r="BJ42" s="95"/>
      <c r="BK42" s="95"/>
      <c r="BL42" s="95"/>
      <c r="BM42" s="95"/>
      <c r="BN42" s="95"/>
      <c r="BO42" s="95"/>
      <c r="BP42" s="95"/>
      <c r="BQ42" s="95"/>
      <c r="BR42" s="95"/>
      <c r="BS42" s="95"/>
      <c r="BT42" s="95"/>
      <c r="BU42" s="95"/>
      <c r="BV42" s="95"/>
      <c r="BW42" s="95"/>
      <c r="BX42" s="95"/>
      <c r="BY42" s="101">
        <v>2004699.8</v>
      </c>
      <c r="BZ42" s="95"/>
      <c r="CA42" s="95"/>
      <c r="CB42" s="95"/>
      <c r="CC42" s="95"/>
      <c r="CD42" s="95"/>
      <c r="CE42" s="95"/>
      <c r="CF42" s="95"/>
      <c r="CG42" s="95"/>
      <c r="CH42" s="95"/>
      <c r="CI42" s="95"/>
      <c r="CJ42" s="95"/>
      <c r="CK42" s="95"/>
      <c r="CL42" s="95"/>
      <c r="CM42" s="95"/>
      <c r="CN42" s="241">
        <f t="shared" si="6"/>
        <v>4140682.39</v>
      </c>
      <c r="CO42" s="95"/>
      <c r="CP42" s="95"/>
      <c r="CQ42" s="95"/>
      <c r="CR42" s="95"/>
      <c r="CS42" s="95"/>
      <c r="CT42" s="95"/>
      <c r="CU42" s="95"/>
      <c r="CV42" s="95"/>
      <c r="CW42" s="95"/>
      <c r="CX42" s="95"/>
      <c r="CY42" s="95"/>
      <c r="CZ42" s="95"/>
      <c r="DA42" s="95"/>
      <c r="DB42" s="95"/>
      <c r="DC42" s="95"/>
      <c r="DD42" s="95"/>
      <c r="DE42" s="95"/>
      <c r="DF42" s="95"/>
      <c r="DG42" s="95"/>
      <c r="DH42" s="95"/>
      <c r="DI42" s="95"/>
      <c r="DJ42" s="95"/>
      <c r="DK42" s="95"/>
      <c r="DL42" s="101"/>
      <c r="DM42" s="95"/>
      <c r="DN42" s="101"/>
      <c r="DO42" s="95"/>
      <c r="DP42" s="101">
        <v>4140682.39</v>
      </c>
      <c r="DQ42" s="95"/>
      <c r="DR42" s="95"/>
      <c r="DS42" s="95"/>
      <c r="DT42" s="95"/>
      <c r="DU42" s="95"/>
      <c r="DV42" s="95"/>
      <c r="DW42" s="95"/>
      <c r="DX42" s="95"/>
      <c r="DY42" s="95"/>
      <c r="DZ42" s="95"/>
      <c r="EA42" s="95"/>
      <c r="EB42" s="95"/>
      <c r="EC42" s="95"/>
      <c r="ED42" s="95"/>
      <c r="EE42" s="100">
        <f t="shared" si="5"/>
        <v>4167880.83</v>
      </c>
      <c r="EF42" s="95"/>
      <c r="EG42" s="95"/>
      <c r="EH42" s="95"/>
      <c r="EI42" s="95"/>
      <c r="EJ42" s="95"/>
      <c r="EK42" s="95"/>
      <c r="EL42" s="95"/>
      <c r="EM42" s="95"/>
      <c r="EN42" s="95"/>
      <c r="EO42" s="95"/>
      <c r="EP42" s="95"/>
      <c r="EQ42" s="95"/>
      <c r="ER42" s="95"/>
      <c r="ES42" s="95"/>
      <c r="ET42" s="95"/>
      <c r="EU42" s="95"/>
      <c r="EV42" s="95"/>
      <c r="EW42" s="95"/>
      <c r="EX42" s="95"/>
      <c r="EY42" s="95"/>
      <c r="EZ42" s="95"/>
      <c r="FA42" s="95"/>
      <c r="FB42" s="95"/>
      <c r="FC42" s="95"/>
      <c r="FD42" s="95"/>
      <c r="FE42" s="95"/>
      <c r="FF42" s="95"/>
      <c r="FG42" s="101">
        <v>4167880.83</v>
      </c>
      <c r="FH42" s="95"/>
      <c r="FI42" s="95"/>
      <c r="FJ42" s="95"/>
      <c r="FK42" s="95"/>
      <c r="FL42" s="95"/>
      <c r="FM42" s="95"/>
      <c r="FN42" s="95"/>
      <c r="FO42" s="95"/>
      <c r="FP42" s="95"/>
      <c r="FQ42" s="95"/>
      <c r="FR42" s="95"/>
      <c r="FS42" s="95"/>
      <c r="FT42" s="95"/>
      <c r="FU42" s="100">
        <f t="shared" si="4"/>
        <v>3941873.54</v>
      </c>
      <c r="FV42" s="95"/>
      <c r="FW42" s="95"/>
      <c r="FX42" s="95"/>
      <c r="FY42" s="95"/>
      <c r="FZ42" s="95"/>
      <c r="GA42" s="95"/>
      <c r="GB42" s="95"/>
      <c r="GC42" s="95"/>
      <c r="GD42" s="95"/>
      <c r="GE42" s="95"/>
      <c r="GF42" s="95"/>
      <c r="GG42" s="95"/>
      <c r="GH42" s="95"/>
      <c r="GI42" s="95"/>
      <c r="GJ42" s="95"/>
      <c r="GK42" s="95"/>
      <c r="GL42" s="95"/>
      <c r="GM42" s="95"/>
      <c r="GN42" s="95"/>
      <c r="GO42" s="95"/>
      <c r="GP42" s="95"/>
      <c r="GQ42" s="95"/>
      <c r="GR42" s="95"/>
      <c r="GS42" s="95"/>
      <c r="GT42" s="95"/>
      <c r="GU42" s="95"/>
      <c r="GV42" s="95"/>
      <c r="GW42" s="101">
        <v>3941873.54</v>
      </c>
      <c r="GX42" s="95"/>
      <c r="GY42" s="95"/>
      <c r="GZ42" s="95"/>
      <c r="HA42" s="95"/>
      <c r="HB42" s="95"/>
      <c r="HC42" s="95"/>
      <c r="HD42" s="95"/>
      <c r="HE42" s="95"/>
      <c r="HF42" s="95"/>
      <c r="HG42" s="95"/>
      <c r="HH42" s="95"/>
      <c r="HI42" s="95"/>
      <c r="HJ42" s="95"/>
    </row>
    <row r="43" spans="1:218" ht="63.75">
      <c r="A43" s="366"/>
      <c r="B43" s="20">
        <v>12005</v>
      </c>
      <c r="C43" s="38" t="s">
        <v>333</v>
      </c>
      <c r="D43" s="39" t="s">
        <v>205</v>
      </c>
      <c r="E43" s="39" t="s">
        <v>206</v>
      </c>
      <c r="F43" s="39" t="s">
        <v>206</v>
      </c>
      <c r="G43" s="100">
        <f t="shared" si="2"/>
        <v>69375.850000000006</v>
      </c>
      <c r="H43" s="95"/>
      <c r="I43" s="95"/>
      <c r="J43" s="95"/>
      <c r="K43" s="95"/>
      <c r="L43" s="95"/>
      <c r="M43" s="95"/>
      <c r="N43" s="95"/>
      <c r="O43" s="95"/>
      <c r="P43" s="95"/>
      <c r="Q43" s="95"/>
      <c r="R43" s="95"/>
      <c r="S43" s="95"/>
      <c r="T43" s="95"/>
      <c r="U43" s="95"/>
      <c r="V43" s="95"/>
      <c r="W43" s="95"/>
      <c r="X43" s="95"/>
      <c r="Y43" s="95"/>
      <c r="Z43" s="95"/>
      <c r="AA43" s="95"/>
      <c r="AB43" s="95"/>
      <c r="AC43" s="95"/>
      <c r="AD43" s="95"/>
      <c r="AE43" s="172"/>
      <c r="AF43" s="172"/>
      <c r="AG43" s="172"/>
      <c r="AH43" s="172"/>
      <c r="AI43" s="138">
        <v>69375.850000000006</v>
      </c>
      <c r="AJ43" s="95"/>
      <c r="AK43" s="95"/>
      <c r="AL43" s="95"/>
      <c r="AM43" s="95"/>
      <c r="AN43" s="95"/>
      <c r="AO43" s="95"/>
      <c r="AP43" s="95"/>
      <c r="AQ43" s="95"/>
      <c r="AR43" s="95"/>
      <c r="AS43" s="95"/>
      <c r="AT43" s="95"/>
      <c r="AU43" s="95"/>
      <c r="AV43" s="95"/>
      <c r="AW43" s="95"/>
      <c r="AX43" s="100">
        <f t="shared" si="3"/>
        <v>60857.9</v>
      </c>
      <c r="AY43" s="95"/>
      <c r="AZ43" s="95"/>
      <c r="BA43" s="95"/>
      <c r="BB43" s="95"/>
      <c r="BC43" s="95"/>
      <c r="BD43" s="95"/>
      <c r="BE43" s="95"/>
      <c r="BF43" s="95"/>
      <c r="BG43" s="95"/>
      <c r="BH43" s="95"/>
      <c r="BI43" s="95"/>
      <c r="BJ43" s="95"/>
      <c r="BK43" s="95"/>
      <c r="BL43" s="95"/>
      <c r="BM43" s="95"/>
      <c r="BN43" s="95"/>
      <c r="BO43" s="95"/>
      <c r="BP43" s="95"/>
      <c r="BQ43" s="95"/>
      <c r="BR43" s="95"/>
      <c r="BS43" s="95"/>
      <c r="BT43" s="95"/>
      <c r="BU43" s="172"/>
      <c r="BV43" s="172"/>
      <c r="BW43" s="172"/>
      <c r="BX43" s="172"/>
      <c r="BY43" s="139">
        <v>60857.9</v>
      </c>
      <c r="BZ43" s="95"/>
      <c r="CA43" s="95"/>
      <c r="CB43" s="95"/>
      <c r="CC43" s="95"/>
      <c r="CD43" s="95"/>
      <c r="CE43" s="95"/>
      <c r="CF43" s="95"/>
      <c r="CG43" s="95"/>
      <c r="CH43" s="95"/>
      <c r="CI43" s="95"/>
      <c r="CJ43" s="95"/>
      <c r="CK43" s="95"/>
      <c r="CL43" s="95"/>
      <c r="CM43" s="95"/>
      <c r="CN43" s="241">
        <f t="shared" si="6"/>
        <v>45213.4</v>
      </c>
      <c r="CO43" s="95"/>
      <c r="CP43" s="95"/>
      <c r="CQ43" s="95"/>
      <c r="CR43" s="95"/>
      <c r="CS43" s="95"/>
      <c r="CT43" s="95"/>
      <c r="CU43" s="95"/>
      <c r="CV43" s="95"/>
      <c r="CW43" s="95"/>
      <c r="CX43" s="95"/>
      <c r="CY43" s="95"/>
      <c r="CZ43" s="95"/>
      <c r="DA43" s="95"/>
      <c r="DB43" s="95"/>
      <c r="DC43" s="95"/>
      <c r="DD43" s="95"/>
      <c r="DE43" s="95"/>
      <c r="DF43" s="95"/>
      <c r="DG43" s="95"/>
      <c r="DH43" s="95"/>
      <c r="DI43" s="95"/>
      <c r="DJ43" s="95"/>
      <c r="DK43" s="95"/>
      <c r="DL43" s="139"/>
      <c r="DM43" s="172"/>
      <c r="DN43" s="139"/>
      <c r="DO43" s="172"/>
      <c r="DP43" s="139">
        <v>45213.4</v>
      </c>
      <c r="DQ43" s="95"/>
      <c r="DR43" s="95"/>
      <c r="DS43" s="95"/>
      <c r="DT43" s="95"/>
      <c r="DU43" s="95"/>
      <c r="DV43" s="95"/>
      <c r="DW43" s="95"/>
      <c r="DX43" s="95"/>
      <c r="DY43" s="95"/>
      <c r="DZ43" s="95"/>
      <c r="EA43" s="95"/>
      <c r="EB43" s="95"/>
      <c r="EC43" s="95"/>
      <c r="ED43" s="95"/>
      <c r="EE43" s="100">
        <f t="shared" si="5"/>
        <v>27424.400000000001</v>
      </c>
      <c r="EF43" s="95"/>
      <c r="EG43" s="95"/>
      <c r="EH43" s="95"/>
      <c r="EI43" s="95"/>
      <c r="EJ43" s="95"/>
      <c r="EK43" s="95"/>
      <c r="EL43" s="95"/>
      <c r="EM43" s="95"/>
      <c r="EN43" s="95"/>
      <c r="EO43" s="95"/>
      <c r="EP43" s="95"/>
      <c r="EQ43" s="95"/>
      <c r="ER43" s="95"/>
      <c r="ES43" s="95"/>
      <c r="ET43" s="95"/>
      <c r="EU43" s="95"/>
      <c r="EV43" s="95"/>
      <c r="EW43" s="95"/>
      <c r="EX43" s="95"/>
      <c r="EY43" s="95"/>
      <c r="EZ43" s="95"/>
      <c r="FA43" s="95"/>
      <c r="FB43" s="95"/>
      <c r="FC43" s="172"/>
      <c r="FD43" s="172"/>
      <c r="FE43" s="172"/>
      <c r="FF43" s="172"/>
      <c r="FG43" s="139">
        <v>27424.400000000001</v>
      </c>
      <c r="FH43" s="95"/>
      <c r="FI43" s="95"/>
      <c r="FJ43" s="95"/>
      <c r="FK43" s="95"/>
      <c r="FL43" s="95"/>
      <c r="FM43" s="95"/>
      <c r="FN43" s="95"/>
      <c r="FO43" s="95"/>
      <c r="FP43" s="95"/>
      <c r="FQ43" s="95"/>
      <c r="FR43" s="95"/>
      <c r="FS43" s="95"/>
      <c r="FT43" s="95"/>
      <c r="FU43" s="100">
        <f t="shared" si="4"/>
        <v>9635.6</v>
      </c>
      <c r="FV43" s="95"/>
      <c r="FW43" s="95"/>
      <c r="FX43" s="95"/>
      <c r="FY43" s="95"/>
      <c r="FZ43" s="95"/>
      <c r="GA43" s="95"/>
      <c r="GB43" s="95"/>
      <c r="GC43" s="95"/>
      <c r="GD43" s="95"/>
      <c r="GE43" s="95"/>
      <c r="GF43" s="95"/>
      <c r="GG43" s="95"/>
      <c r="GH43" s="95"/>
      <c r="GI43" s="95"/>
      <c r="GJ43" s="95"/>
      <c r="GK43" s="95"/>
      <c r="GL43" s="95"/>
      <c r="GM43" s="95"/>
      <c r="GN43" s="95"/>
      <c r="GO43" s="95"/>
      <c r="GP43" s="95"/>
      <c r="GQ43" s="95"/>
      <c r="GR43" s="95"/>
      <c r="GS43" s="172"/>
      <c r="GT43" s="172"/>
      <c r="GU43" s="172"/>
      <c r="GV43" s="172"/>
      <c r="GW43" s="139">
        <v>9635.6</v>
      </c>
      <c r="GX43" s="95"/>
      <c r="GY43" s="95"/>
      <c r="GZ43" s="95"/>
      <c r="HA43" s="95"/>
      <c r="HB43" s="95"/>
      <c r="HC43" s="95"/>
      <c r="HD43" s="95"/>
      <c r="HE43" s="95"/>
      <c r="HF43" s="95"/>
      <c r="HG43" s="95"/>
      <c r="HH43" s="95"/>
      <c r="HI43" s="95"/>
      <c r="HJ43" s="95"/>
    </row>
    <row r="44" spans="1:218" ht="76.5">
      <c r="A44" s="366"/>
      <c r="B44" s="20">
        <v>12006</v>
      </c>
      <c r="C44" s="38" t="s">
        <v>335</v>
      </c>
      <c r="D44" s="39" t="s">
        <v>205</v>
      </c>
      <c r="E44" s="39" t="s">
        <v>206</v>
      </c>
      <c r="F44" s="39" t="s">
        <v>206</v>
      </c>
      <c r="G44" s="100">
        <f t="shared" si="2"/>
        <v>25073.9</v>
      </c>
      <c r="H44" s="95"/>
      <c r="I44" s="95"/>
      <c r="J44" s="95"/>
      <c r="K44" s="95"/>
      <c r="L44" s="95"/>
      <c r="M44" s="95"/>
      <c r="N44" s="95"/>
      <c r="O44" s="95"/>
      <c r="P44" s="95"/>
      <c r="Q44" s="95"/>
      <c r="R44" s="95"/>
      <c r="S44" s="95"/>
      <c r="T44" s="95"/>
      <c r="U44" s="95"/>
      <c r="V44" s="95"/>
      <c r="W44" s="95"/>
      <c r="X44" s="95"/>
      <c r="Y44" s="95"/>
      <c r="Z44" s="95"/>
      <c r="AA44" s="95"/>
      <c r="AB44" s="95"/>
      <c r="AC44" s="95"/>
      <c r="AD44" s="95"/>
      <c r="AE44" s="95"/>
      <c r="AF44" s="95"/>
      <c r="AG44" s="95"/>
      <c r="AH44" s="95"/>
      <c r="AI44" s="225">
        <v>25073.9</v>
      </c>
      <c r="AJ44" s="95"/>
      <c r="AK44" s="95"/>
      <c r="AL44" s="95"/>
      <c r="AM44" s="95"/>
      <c r="AN44" s="95"/>
      <c r="AO44" s="95"/>
      <c r="AP44" s="95"/>
      <c r="AQ44" s="95"/>
      <c r="AR44" s="95"/>
      <c r="AS44" s="95"/>
      <c r="AT44" s="95"/>
      <c r="AU44" s="95"/>
      <c r="AV44" s="95"/>
      <c r="AW44" s="95"/>
      <c r="AX44" s="100">
        <f t="shared" si="3"/>
        <v>20845.5</v>
      </c>
      <c r="AY44" s="95"/>
      <c r="AZ44" s="95"/>
      <c r="BA44" s="95"/>
      <c r="BB44" s="95"/>
      <c r="BC44" s="95"/>
      <c r="BD44" s="95"/>
      <c r="BE44" s="95"/>
      <c r="BF44" s="95"/>
      <c r="BG44" s="95"/>
      <c r="BH44" s="95"/>
      <c r="BI44" s="95"/>
      <c r="BJ44" s="95"/>
      <c r="BK44" s="95"/>
      <c r="BL44" s="95"/>
      <c r="BM44" s="95"/>
      <c r="BN44" s="95"/>
      <c r="BO44" s="95"/>
      <c r="BP44" s="95"/>
      <c r="BQ44" s="95"/>
      <c r="BR44" s="95"/>
      <c r="BS44" s="95"/>
      <c r="BT44" s="95"/>
      <c r="BU44" s="95"/>
      <c r="BV44" s="95"/>
      <c r="BW44" s="95"/>
      <c r="BX44" s="95"/>
      <c r="BY44" s="95">
        <v>20845.5</v>
      </c>
      <c r="BZ44" s="95"/>
      <c r="CA44" s="95"/>
      <c r="CB44" s="95"/>
      <c r="CC44" s="95"/>
      <c r="CD44" s="95"/>
      <c r="CE44" s="95"/>
      <c r="CF44" s="95"/>
      <c r="CG44" s="95"/>
      <c r="CH44" s="95"/>
      <c r="CI44" s="95"/>
      <c r="CJ44" s="95"/>
      <c r="CK44" s="95"/>
      <c r="CL44" s="95"/>
      <c r="CM44" s="95"/>
      <c r="CN44" s="241">
        <f t="shared" si="6"/>
        <v>13811</v>
      </c>
      <c r="CO44" s="95"/>
      <c r="CP44" s="95"/>
      <c r="CQ44" s="95"/>
      <c r="CR44" s="95"/>
      <c r="CS44" s="95"/>
      <c r="CT44" s="95"/>
      <c r="CU44" s="95"/>
      <c r="CV44" s="95"/>
      <c r="CW44" s="95"/>
      <c r="CX44" s="95"/>
      <c r="CY44" s="95"/>
      <c r="CZ44" s="95"/>
      <c r="DA44" s="95"/>
      <c r="DB44" s="95"/>
      <c r="DC44" s="95"/>
      <c r="DD44" s="95"/>
      <c r="DE44" s="95"/>
      <c r="DF44" s="95"/>
      <c r="DG44" s="95"/>
      <c r="DH44" s="95"/>
      <c r="DI44" s="95"/>
      <c r="DJ44" s="95"/>
      <c r="DK44" s="95"/>
      <c r="DL44" s="95"/>
      <c r="DM44" s="95"/>
      <c r="DN44" s="95"/>
      <c r="DO44" s="95"/>
      <c r="DP44" s="95">
        <v>13811</v>
      </c>
      <c r="DQ44" s="95"/>
      <c r="DR44" s="95"/>
      <c r="DS44" s="95"/>
      <c r="DT44" s="95"/>
      <c r="DU44" s="95"/>
      <c r="DV44" s="95"/>
      <c r="DW44" s="95"/>
      <c r="DX44" s="95"/>
      <c r="DY44" s="95"/>
      <c r="DZ44" s="95"/>
      <c r="EA44" s="95"/>
      <c r="EB44" s="95"/>
      <c r="EC44" s="95"/>
      <c r="ED44" s="95"/>
      <c r="EE44" s="100">
        <f t="shared" si="5"/>
        <v>6863.6</v>
      </c>
      <c r="EF44" s="95"/>
      <c r="EG44" s="95"/>
      <c r="EH44" s="95"/>
      <c r="EI44" s="95"/>
      <c r="EJ44" s="95"/>
      <c r="EK44" s="95"/>
      <c r="EL44" s="95"/>
      <c r="EM44" s="95"/>
      <c r="EN44" s="95"/>
      <c r="EO44" s="95"/>
      <c r="EP44" s="95"/>
      <c r="EQ44" s="95"/>
      <c r="ER44" s="95"/>
      <c r="ES44" s="95"/>
      <c r="ET44" s="95"/>
      <c r="EU44" s="95"/>
      <c r="EV44" s="95"/>
      <c r="EW44" s="95"/>
      <c r="EX44" s="95"/>
      <c r="EY44" s="95"/>
      <c r="EZ44" s="95"/>
      <c r="FA44" s="95"/>
      <c r="FB44" s="95"/>
      <c r="FC44" s="95"/>
      <c r="FD44" s="95"/>
      <c r="FE44" s="95"/>
      <c r="FF44" s="95"/>
      <c r="FG44" s="95">
        <v>6863.6</v>
      </c>
      <c r="FH44" s="95"/>
      <c r="FI44" s="95"/>
      <c r="FJ44" s="95"/>
      <c r="FK44" s="95"/>
      <c r="FL44" s="95"/>
      <c r="FM44" s="95"/>
      <c r="FN44" s="95"/>
      <c r="FO44" s="95"/>
      <c r="FP44" s="95"/>
      <c r="FQ44" s="95"/>
      <c r="FR44" s="95"/>
      <c r="FS44" s="95"/>
      <c r="FT44" s="95"/>
      <c r="FU44" s="100">
        <f t="shared" si="4"/>
        <v>4532.2</v>
      </c>
      <c r="FV44" s="95"/>
      <c r="FW44" s="95"/>
      <c r="FX44" s="95"/>
      <c r="FY44" s="95"/>
      <c r="FZ44" s="95"/>
      <c r="GA44" s="95"/>
      <c r="GB44" s="95"/>
      <c r="GC44" s="95"/>
      <c r="GD44" s="95"/>
      <c r="GE44" s="95"/>
      <c r="GF44" s="95"/>
      <c r="GG44" s="95"/>
      <c r="GH44" s="95"/>
      <c r="GI44" s="95"/>
      <c r="GJ44" s="95"/>
      <c r="GK44" s="95"/>
      <c r="GL44" s="95"/>
      <c r="GM44" s="95"/>
      <c r="GN44" s="95"/>
      <c r="GO44" s="95"/>
      <c r="GP44" s="95"/>
      <c r="GQ44" s="95"/>
      <c r="GR44" s="95"/>
      <c r="GS44" s="95"/>
      <c r="GT44" s="95"/>
      <c r="GU44" s="95"/>
      <c r="GV44" s="95"/>
      <c r="GW44" s="95">
        <v>4532.2</v>
      </c>
      <c r="GX44" s="95"/>
      <c r="GY44" s="95"/>
      <c r="GZ44" s="95"/>
      <c r="HA44" s="95"/>
      <c r="HB44" s="95"/>
      <c r="HC44" s="95"/>
      <c r="HD44" s="95"/>
      <c r="HE44" s="95"/>
      <c r="HF44" s="95"/>
      <c r="HG44" s="95"/>
      <c r="HH44" s="95"/>
      <c r="HI44" s="95"/>
      <c r="HJ44" s="95"/>
    </row>
    <row r="45" spans="1:218" ht="63.75">
      <c r="A45" s="366"/>
      <c r="B45" s="20">
        <v>12007</v>
      </c>
      <c r="C45" s="38" t="s">
        <v>337</v>
      </c>
      <c r="D45" s="39" t="s">
        <v>205</v>
      </c>
      <c r="E45" s="39" t="s">
        <v>206</v>
      </c>
      <c r="F45" s="39" t="s">
        <v>206</v>
      </c>
      <c r="G45" s="100">
        <f t="shared" si="2"/>
        <v>175750</v>
      </c>
      <c r="H45" s="95"/>
      <c r="I45" s="95"/>
      <c r="J45" s="95"/>
      <c r="K45" s="95"/>
      <c r="L45" s="95"/>
      <c r="M45" s="95"/>
      <c r="N45" s="95"/>
      <c r="O45" s="95"/>
      <c r="P45" s="95"/>
      <c r="Q45" s="95"/>
      <c r="R45" s="95"/>
      <c r="S45" s="95"/>
      <c r="T45" s="95"/>
      <c r="U45" s="95"/>
      <c r="V45" s="95"/>
      <c r="W45" s="95"/>
      <c r="X45" s="95"/>
      <c r="Y45" s="95"/>
      <c r="Z45" s="95"/>
      <c r="AA45" s="95"/>
      <c r="AB45" s="95"/>
      <c r="AC45" s="95"/>
      <c r="AD45" s="95"/>
      <c r="AE45" s="95"/>
      <c r="AF45" s="95"/>
      <c r="AG45" s="95"/>
      <c r="AH45" s="95"/>
      <c r="AI45" s="95"/>
      <c r="AJ45" s="95"/>
      <c r="AK45" s="95">
        <v>26250</v>
      </c>
      <c r="AL45" s="95"/>
      <c r="AM45" s="95"/>
      <c r="AN45" s="95">
        <v>149500</v>
      </c>
      <c r="AO45" s="95"/>
      <c r="AP45" s="95"/>
      <c r="AQ45" s="95"/>
      <c r="AR45" s="95"/>
      <c r="AS45" s="95"/>
      <c r="AT45" s="95"/>
      <c r="AU45" s="95"/>
      <c r="AV45" s="95"/>
      <c r="AW45" s="95"/>
      <c r="AX45" s="100">
        <f t="shared" si="3"/>
        <v>315000</v>
      </c>
      <c r="AY45" s="95"/>
      <c r="AZ45" s="95"/>
      <c r="BA45" s="95"/>
      <c r="BB45" s="95"/>
      <c r="BC45" s="95"/>
      <c r="BD45" s="95"/>
      <c r="BE45" s="95"/>
      <c r="BF45" s="95"/>
      <c r="BG45" s="95"/>
      <c r="BH45" s="95"/>
      <c r="BI45" s="95"/>
      <c r="BJ45" s="95"/>
      <c r="BK45" s="95"/>
      <c r="BL45" s="95"/>
      <c r="BM45" s="95"/>
      <c r="BN45" s="95"/>
      <c r="BO45" s="95"/>
      <c r="BP45" s="95"/>
      <c r="BQ45" s="95"/>
      <c r="BR45" s="95"/>
      <c r="BS45" s="95"/>
      <c r="BT45" s="95"/>
      <c r="BU45" s="95"/>
      <c r="BV45" s="95"/>
      <c r="BW45" s="95"/>
      <c r="BX45" s="95"/>
      <c r="BY45" s="95"/>
      <c r="BZ45" s="95"/>
      <c r="CA45" s="95">
        <v>55000</v>
      </c>
      <c r="CB45" s="95"/>
      <c r="CC45" s="95"/>
      <c r="CD45" s="95">
        <v>260000</v>
      </c>
      <c r="CE45" s="95"/>
      <c r="CF45" s="95"/>
      <c r="CG45" s="95"/>
      <c r="CH45" s="95"/>
      <c r="CI45" s="95"/>
      <c r="CJ45" s="95"/>
      <c r="CK45" s="95"/>
      <c r="CL45" s="95"/>
      <c r="CM45" s="95"/>
      <c r="CN45" s="241">
        <f t="shared" si="6"/>
        <v>134350</v>
      </c>
      <c r="CO45" s="95"/>
      <c r="CP45" s="95"/>
      <c r="CQ45" s="95"/>
      <c r="CR45" s="95"/>
      <c r="CS45" s="95"/>
      <c r="CT45" s="95"/>
      <c r="CU45" s="95"/>
      <c r="CV45" s="95"/>
      <c r="CW45" s="95"/>
      <c r="CX45" s="95"/>
      <c r="CY45" s="95"/>
      <c r="CZ45" s="95"/>
      <c r="DA45" s="95"/>
      <c r="DB45" s="95"/>
      <c r="DC45" s="95"/>
      <c r="DD45" s="95"/>
      <c r="DE45" s="95"/>
      <c r="DF45" s="95"/>
      <c r="DG45" s="95"/>
      <c r="DH45" s="95"/>
      <c r="DI45" s="95"/>
      <c r="DJ45" s="95"/>
      <c r="DK45" s="95"/>
      <c r="DL45" s="95"/>
      <c r="DM45" s="95"/>
      <c r="DN45" s="95"/>
      <c r="DO45" s="95"/>
      <c r="DP45" s="95"/>
      <c r="DQ45" s="95"/>
      <c r="DR45" s="95">
        <v>26250</v>
      </c>
      <c r="DS45" s="95"/>
      <c r="DT45" s="95"/>
      <c r="DU45" s="95">
        <v>108100</v>
      </c>
      <c r="DV45" s="95"/>
      <c r="DW45" s="95"/>
      <c r="DX45" s="95"/>
      <c r="DY45" s="95"/>
      <c r="DZ45" s="95"/>
      <c r="EA45" s="95"/>
      <c r="EB45" s="95"/>
      <c r="EC45" s="95"/>
      <c r="ED45" s="95"/>
      <c r="EE45" s="100">
        <f t="shared" si="5"/>
        <v>134350</v>
      </c>
      <c r="EF45" s="95"/>
      <c r="EG45" s="95"/>
      <c r="EH45" s="95"/>
      <c r="EI45" s="95"/>
      <c r="EJ45" s="95"/>
      <c r="EK45" s="95"/>
      <c r="EL45" s="95"/>
      <c r="EM45" s="95"/>
      <c r="EN45" s="95"/>
      <c r="EO45" s="95"/>
      <c r="EP45" s="95"/>
      <c r="EQ45" s="95"/>
      <c r="ER45" s="95"/>
      <c r="ES45" s="95"/>
      <c r="ET45" s="95"/>
      <c r="EU45" s="95"/>
      <c r="EV45" s="95"/>
      <c r="EW45" s="95"/>
      <c r="EX45" s="95"/>
      <c r="EY45" s="95"/>
      <c r="EZ45" s="95"/>
      <c r="FA45" s="95"/>
      <c r="FB45" s="95"/>
      <c r="FC45" s="95"/>
      <c r="FD45" s="95"/>
      <c r="FE45" s="95"/>
      <c r="FF45" s="95"/>
      <c r="FG45" s="95"/>
      <c r="FH45" s="95"/>
      <c r="FI45" s="95">
        <v>26250</v>
      </c>
      <c r="FJ45" s="95"/>
      <c r="FK45" s="95"/>
      <c r="FL45" s="95">
        <v>108100</v>
      </c>
      <c r="FM45" s="95"/>
      <c r="FN45" s="95"/>
      <c r="FO45" s="95"/>
      <c r="FP45" s="95"/>
      <c r="FQ45" s="95"/>
      <c r="FR45" s="95"/>
      <c r="FS45" s="95"/>
      <c r="FT45" s="95"/>
      <c r="FU45" s="100">
        <f t="shared" si="4"/>
        <v>25300</v>
      </c>
      <c r="FV45" s="95"/>
      <c r="FW45" s="95"/>
      <c r="FX45" s="95"/>
      <c r="FY45" s="95"/>
      <c r="FZ45" s="95"/>
      <c r="GA45" s="95"/>
      <c r="GB45" s="95"/>
      <c r="GC45" s="95"/>
      <c r="GD45" s="95"/>
      <c r="GE45" s="95"/>
      <c r="GF45" s="95"/>
      <c r="GG45" s="95"/>
      <c r="GH45" s="95"/>
      <c r="GI45" s="95"/>
      <c r="GJ45" s="95"/>
      <c r="GK45" s="95"/>
      <c r="GL45" s="95"/>
      <c r="GM45" s="95"/>
      <c r="GN45" s="95"/>
      <c r="GO45" s="95"/>
      <c r="GP45" s="95"/>
      <c r="GQ45" s="95"/>
      <c r="GR45" s="95"/>
      <c r="GS45" s="95"/>
      <c r="GT45" s="95"/>
      <c r="GU45" s="95"/>
      <c r="GV45" s="95"/>
      <c r="GW45" s="95"/>
      <c r="GX45" s="95"/>
      <c r="GY45" s="95"/>
      <c r="GZ45" s="95"/>
      <c r="HA45" s="95"/>
      <c r="HB45" s="95">
        <v>25300</v>
      </c>
      <c r="HC45" s="95"/>
      <c r="HD45" s="95"/>
      <c r="HE45" s="95"/>
      <c r="HF45" s="95"/>
      <c r="HG45" s="95"/>
      <c r="HH45" s="95"/>
      <c r="HI45" s="95"/>
      <c r="HJ45" s="95"/>
    </row>
    <row r="46" spans="1:218" ht="51">
      <c r="A46" s="366"/>
      <c r="B46" s="20">
        <v>12008</v>
      </c>
      <c r="C46" s="38" t="s">
        <v>339</v>
      </c>
      <c r="D46" s="39" t="s">
        <v>205</v>
      </c>
      <c r="E46" s="39" t="s">
        <v>206</v>
      </c>
      <c r="F46" s="39" t="s">
        <v>206</v>
      </c>
      <c r="G46" s="100">
        <f t="shared" si="2"/>
        <v>145250.9</v>
      </c>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c r="AG46" s="95"/>
      <c r="AH46" s="95"/>
      <c r="AI46" s="132">
        <v>145250.9</v>
      </c>
      <c r="AJ46" s="95"/>
      <c r="AK46" s="95"/>
      <c r="AL46" s="95"/>
      <c r="AM46" s="95"/>
      <c r="AN46" s="95"/>
      <c r="AO46" s="95"/>
      <c r="AP46" s="95"/>
      <c r="AQ46" s="95"/>
      <c r="AR46" s="95"/>
      <c r="AS46" s="95"/>
      <c r="AT46" s="95"/>
      <c r="AU46" s="95"/>
      <c r="AV46" s="95"/>
      <c r="AW46" s="95"/>
      <c r="AX46" s="100">
        <f t="shared" si="3"/>
        <v>217892.4</v>
      </c>
      <c r="AY46" s="95"/>
      <c r="AZ46" s="95"/>
      <c r="BA46" s="95"/>
      <c r="BB46" s="95"/>
      <c r="BC46" s="95"/>
      <c r="BD46" s="95"/>
      <c r="BE46" s="95"/>
      <c r="BF46" s="95"/>
      <c r="BG46" s="95"/>
      <c r="BH46" s="95"/>
      <c r="BI46" s="95"/>
      <c r="BJ46" s="95"/>
      <c r="BK46" s="95"/>
      <c r="BL46" s="95"/>
      <c r="BM46" s="95"/>
      <c r="BN46" s="95"/>
      <c r="BO46" s="95"/>
      <c r="BP46" s="95"/>
      <c r="BQ46" s="95"/>
      <c r="BR46" s="95"/>
      <c r="BS46" s="95"/>
      <c r="BT46" s="95"/>
      <c r="BU46" s="172"/>
      <c r="BV46" s="95"/>
      <c r="BW46" s="172"/>
      <c r="BX46" s="95"/>
      <c r="BY46" s="116">
        <v>217892.4</v>
      </c>
      <c r="BZ46" s="95"/>
      <c r="CA46" s="95"/>
      <c r="CB46" s="95"/>
      <c r="CC46" s="95"/>
      <c r="CD46" s="95"/>
      <c r="CE46" s="95"/>
      <c r="CF46" s="95"/>
      <c r="CG46" s="95"/>
      <c r="CH46" s="95"/>
      <c r="CI46" s="95"/>
      <c r="CJ46" s="95"/>
      <c r="CK46" s="95"/>
      <c r="CL46" s="95"/>
      <c r="CM46" s="95"/>
      <c r="CN46" s="241">
        <f t="shared" si="6"/>
        <v>198799.7</v>
      </c>
      <c r="CO46" s="95"/>
      <c r="CP46" s="95"/>
      <c r="CQ46" s="95"/>
      <c r="CR46" s="95"/>
      <c r="CS46" s="95"/>
      <c r="CT46" s="95"/>
      <c r="CU46" s="95"/>
      <c r="CV46" s="95"/>
      <c r="CW46" s="95"/>
      <c r="CX46" s="95"/>
      <c r="CY46" s="95"/>
      <c r="CZ46" s="95"/>
      <c r="DA46" s="95"/>
      <c r="DB46" s="95"/>
      <c r="DC46" s="95"/>
      <c r="DD46" s="95"/>
      <c r="DE46" s="95"/>
      <c r="DF46" s="95"/>
      <c r="DG46" s="95"/>
      <c r="DH46" s="95"/>
      <c r="DI46" s="95"/>
      <c r="DJ46" s="95"/>
      <c r="DK46" s="95"/>
      <c r="DL46" s="116"/>
      <c r="DM46" s="95"/>
      <c r="DN46" s="116"/>
      <c r="DO46" s="95"/>
      <c r="DP46" s="116">
        <v>198799.7</v>
      </c>
      <c r="DQ46" s="95"/>
      <c r="DR46" s="95"/>
      <c r="DS46" s="95"/>
      <c r="DT46" s="95"/>
      <c r="DU46" s="95"/>
      <c r="DV46" s="95"/>
      <c r="DW46" s="95"/>
      <c r="DX46" s="95"/>
      <c r="DY46" s="95"/>
      <c r="DZ46" s="95"/>
      <c r="EA46" s="95"/>
      <c r="EB46" s="95"/>
      <c r="EC46" s="95"/>
      <c r="ED46" s="95"/>
      <c r="EE46" s="100">
        <f t="shared" si="5"/>
        <v>133915.79999999999</v>
      </c>
      <c r="EF46" s="95"/>
      <c r="EG46" s="95"/>
      <c r="EH46" s="95"/>
      <c r="EI46" s="95"/>
      <c r="EJ46" s="95"/>
      <c r="EK46" s="95"/>
      <c r="EL46" s="95"/>
      <c r="EM46" s="95"/>
      <c r="EN46" s="95"/>
      <c r="EO46" s="95"/>
      <c r="EP46" s="95"/>
      <c r="EQ46" s="95"/>
      <c r="ER46" s="95"/>
      <c r="ES46" s="95"/>
      <c r="ET46" s="95"/>
      <c r="EU46" s="95"/>
      <c r="EV46" s="95"/>
      <c r="EW46" s="95"/>
      <c r="EX46" s="95"/>
      <c r="EY46" s="95"/>
      <c r="EZ46" s="95"/>
      <c r="FA46" s="95"/>
      <c r="FB46" s="95"/>
      <c r="FC46" s="95"/>
      <c r="FD46" s="95"/>
      <c r="FE46" s="95"/>
      <c r="FF46" s="95"/>
      <c r="FG46" s="116">
        <v>133915.79999999999</v>
      </c>
      <c r="FH46" s="95"/>
      <c r="FI46" s="95"/>
      <c r="FJ46" s="95"/>
      <c r="FK46" s="95"/>
      <c r="FL46" s="95"/>
      <c r="FM46" s="95"/>
      <c r="FN46" s="95"/>
      <c r="FO46" s="95"/>
      <c r="FP46" s="95"/>
      <c r="FQ46" s="95"/>
      <c r="FR46" s="95"/>
      <c r="FS46" s="95"/>
      <c r="FT46" s="95"/>
      <c r="FU46" s="100">
        <f t="shared" si="4"/>
        <v>75161.8</v>
      </c>
      <c r="FV46" s="95"/>
      <c r="FW46" s="95"/>
      <c r="FX46" s="95"/>
      <c r="FY46" s="95"/>
      <c r="FZ46" s="95"/>
      <c r="GA46" s="95"/>
      <c r="GB46" s="95"/>
      <c r="GC46" s="95"/>
      <c r="GD46" s="95"/>
      <c r="GE46" s="95"/>
      <c r="GF46" s="95"/>
      <c r="GG46" s="95"/>
      <c r="GH46" s="95"/>
      <c r="GI46" s="95"/>
      <c r="GJ46" s="95"/>
      <c r="GK46" s="95"/>
      <c r="GL46" s="95"/>
      <c r="GM46" s="95"/>
      <c r="GN46" s="95"/>
      <c r="GO46" s="95"/>
      <c r="GP46" s="95"/>
      <c r="GQ46" s="95"/>
      <c r="GR46" s="95"/>
      <c r="GS46" s="95"/>
      <c r="GT46" s="95"/>
      <c r="GU46" s="95"/>
      <c r="GV46" s="95"/>
      <c r="GW46" s="116">
        <v>75161.8</v>
      </c>
      <c r="GX46" s="95"/>
      <c r="GY46" s="95"/>
      <c r="GZ46" s="95"/>
      <c r="HA46" s="95"/>
      <c r="HB46" s="95"/>
      <c r="HC46" s="95"/>
      <c r="HD46" s="95"/>
      <c r="HE46" s="95"/>
      <c r="HF46" s="95"/>
      <c r="HG46" s="95"/>
      <c r="HH46" s="95"/>
      <c r="HI46" s="95"/>
      <c r="HJ46" s="95"/>
    </row>
    <row r="47" spans="1:218" ht="76.5">
      <c r="A47" s="366"/>
      <c r="B47" s="20">
        <v>12009</v>
      </c>
      <c r="C47" s="38" t="s">
        <v>341</v>
      </c>
      <c r="D47" s="39" t="s">
        <v>205</v>
      </c>
      <c r="E47" s="39" t="s">
        <v>206</v>
      </c>
      <c r="F47" s="39" t="s">
        <v>206</v>
      </c>
      <c r="G47" s="100">
        <f t="shared" si="2"/>
        <v>1071317.55</v>
      </c>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c r="AG47" s="95"/>
      <c r="AH47" s="95"/>
      <c r="AI47" s="95"/>
      <c r="AJ47" s="95"/>
      <c r="AK47" s="166">
        <v>143653.68</v>
      </c>
      <c r="AL47" s="95"/>
      <c r="AM47" s="95">
        <v>927663.87</v>
      </c>
      <c r="AN47" s="95"/>
      <c r="AO47" s="95"/>
      <c r="AP47" s="95"/>
      <c r="AQ47" s="95"/>
      <c r="AR47" s="95"/>
      <c r="AS47" s="95"/>
      <c r="AT47" s="95"/>
      <c r="AU47" s="95"/>
      <c r="AV47" s="95"/>
      <c r="AW47" s="95"/>
      <c r="AX47" s="100">
        <f t="shared" si="3"/>
        <v>462500</v>
      </c>
      <c r="AY47" s="95"/>
      <c r="AZ47" s="95"/>
      <c r="BA47" s="95"/>
      <c r="BB47" s="95"/>
      <c r="BC47" s="95"/>
      <c r="BD47" s="95"/>
      <c r="BE47" s="95"/>
      <c r="BF47" s="95"/>
      <c r="BG47" s="95"/>
      <c r="BH47" s="95"/>
      <c r="BI47" s="95"/>
      <c r="BJ47" s="95"/>
      <c r="BK47" s="95"/>
      <c r="BL47" s="95"/>
      <c r="BM47" s="95"/>
      <c r="BN47" s="95"/>
      <c r="BO47" s="95"/>
      <c r="BP47" s="95"/>
      <c r="BQ47" s="95"/>
      <c r="BR47" s="95"/>
      <c r="BS47" s="95"/>
      <c r="BT47" s="95"/>
      <c r="BU47" s="95"/>
      <c r="BV47" s="95"/>
      <c r="BW47" s="95"/>
      <c r="BX47" s="95"/>
      <c r="BY47" s="95"/>
      <c r="BZ47" s="95"/>
      <c r="CA47" s="95">
        <v>100000</v>
      </c>
      <c r="CB47" s="95"/>
      <c r="CC47" s="95"/>
      <c r="CD47" s="95">
        <v>362500</v>
      </c>
      <c r="CE47" s="95"/>
      <c r="CF47" s="95"/>
      <c r="CG47" s="95"/>
      <c r="CH47" s="95"/>
      <c r="CI47" s="95"/>
      <c r="CJ47" s="95"/>
      <c r="CK47" s="95"/>
      <c r="CL47" s="95"/>
      <c r="CM47" s="95"/>
      <c r="CN47" s="241">
        <f t="shared" si="6"/>
        <v>478071.40000000008</v>
      </c>
      <c r="CO47" s="95"/>
      <c r="CP47" s="95"/>
      <c r="CQ47" s="95"/>
      <c r="CR47" s="95"/>
      <c r="CS47" s="95"/>
      <c r="CT47" s="95"/>
      <c r="CU47" s="95"/>
      <c r="CV47" s="95"/>
      <c r="CW47" s="95"/>
      <c r="CX47" s="95"/>
      <c r="CY47" s="95"/>
      <c r="CZ47" s="95"/>
      <c r="DA47" s="95"/>
      <c r="DB47" s="95"/>
      <c r="DC47" s="95"/>
      <c r="DD47" s="95"/>
      <c r="DE47" s="95"/>
      <c r="DF47" s="95"/>
      <c r="DG47" s="95"/>
      <c r="DH47" s="95"/>
      <c r="DI47" s="95"/>
      <c r="DJ47" s="95"/>
      <c r="DK47" s="95"/>
      <c r="DL47" s="95"/>
      <c r="DM47" s="95"/>
      <c r="DN47" s="95"/>
      <c r="DO47" s="95"/>
      <c r="DP47" s="95"/>
      <c r="DQ47" s="95"/>
      <c r="DR47" s="95">
        <v>143653.79999999999</v>
      </c>
      <c r="DS47" s="95"/>
      <c r="DT47" s="95"/>
      <c r="DU47" s="95">
        <v>334417.60000000009</v>
      </c>
      <c r="DV47" s="95"/>
      <c r="DW47" s="95"/>
      <c r="DX47" s="95"/>
      <c r="DY47" s="95"/>
      <c r="DZ47" s="95"/>
      <c r="EA47" s="95"/>
      <c r="EB47" s="95"/>
      <c r="EC47" s="95"/>
      <c r="ED47" s="95"/>
      <c r="EE47" s="100">
        <f t="shared" si="5"/>
        <v>0</v>
      </c>
      <c r="EF47" s="95"/>
      <c r="EG47" s="95"/>
      <c r="EH47" s="95"/>
      <c r="EI47" s="95"/>
      <c r="EJ47" s="95"/>
      <c r="EK47" s="95"/>
      <c r="EL47" s="95"/>
      <c r="EM47" s="95"/>
      <c r="EN47" s="95"/>
      <c r="EO47" s="95"/>
      <c r="EP47" s="95"/>
      <c r="EQ47" s="95"/>
      <c r="ER47" s="95"/>
      <c r="ES47" s="95"/>
      <c r="ET47" s="95"/>
      <c r="EU47" s="95"/>
      <c r="EV47" s="95"/>
      <c r="EW47" s="95"/>
      <c r="EX47" s="95"/>
      <c r="EY47" s="95"/>
      <c r="EZ47" s="95"/>
      <c r="FA47" s="95"/>
      <c r="FB47" s="95"/>
      <c r="FC47" s="95"/>
      <c r="FD47" s="95"/>
      <c r="FE47" s="95"/>
      <c r="FF47" s="95"/>
      <c r="FG47" s="95"/>
      <c r="FH47" s="95"/>
      <c r="FI47" s="95"/>
      <c r="FJ47" s="95"/>
      <c r="FK47" s="95"/>
      <c r="FL47" s="95"/>
      <c r="FM47" s="95"/>
      <c r="FN47" s="95"/>
      <c r="FO47" s="95"/>
      <c r="FP47" s="95"/>
      <c r="FQ47" s="95"/>
      <c r="FR47" s="95"/>
      <c r="FS47" s="95"/>
      <c r="FT47" s="95"/>
      <c r="FU47" s="100">
        <f t="shared" si="4"/>
        <v>0</v>
      </c>
      <c r="FV47" s="95"/>
      <c r="FW47" s="95"/>
      <c r="FX47" s="95"/>
      <c r="FY47" s="95"/>
      <c r="FZ47" s="95"/>
      <c r="GA47" s="95"/>
      <c r="GB47" s="95"/>
      <c r="GC47" s="95"/>
      <c r="GD47" s="95"/>
      <c r="GE47" s="95"/>
      <c r="GF47" s="95"/>
      <c r="GG47" s="95"/>
      <c r="GH47" s="95"/>
      <c r="GI47" s="95"/>
      <c r="GJ47" s="95"/>
      <c r="GK47" s="95"/>
      <c r="GL47" s="95"/>
      <c r="GM47" s="95"/>
      <c r="GN47" s="95"/>
      <c r="GO47" s="95"/>
      <c r="GP47" s="95"/>
      <c r="GQ47" s="95"/>
      <c r="GR47" s="95"/>
      <c r="GS47" s="95"/>
      <c r="GT47" s="95"/>
      <c r="GU47" s="95"/>
      <c r="GV47" s="95"/>
      <c r="GW47" s="95"/>
      <c r="GX47" s="95"/>
      <c r="GY47" s="95"/>
      <c r="GZ47" s="95"/>
      <c r="HA47" s="95"/>
      <c r="HB47" s="95"/>
      <c r="HC47" s="95"/>
      <c r="HD47" s="95"/>
      <c r="HE47" s="95"/>
      <c r="HF47" s="95"/>
      <c r="HG47" s="95"/>
      <c r="HH47" s="95"/>
      <c r="HI47" s="95"/>
      <c r="HJ47" s="95"/>
    </row>
    <row r="48" spans="1:218" ht="38.25">
      <c r="A48" s="366"/>
      <c r="B48" s="20">
        <v>12011</v>
      </c>
      <c r="C48" s="38" t="s">
        <v>739</v>
      </c>
      <c r="D48" s="80" t="s">
        <v>205</v>
      </c>
      <c r="E48" s="80" t="s">
        <v>206</v>
      </c>
      <c r="F48" s="80" t="s">
        <v>207</v>
      </c>
      <c r="G48" s="100">
        <f t="shared" si="2"/>
        <v>358554</v>
      </c>
      <c r="H48" s="95"/>
      <c r="I48" s="95"/>
      <c r="J48" s="95"/>
      <c r="K48" s="95"/>
      <c r="L48" s="95"/>
      <c r="M48" s="95"/>
      <c r="N48" s="95"/>
      <c r="O48" s="95"/>
      <c r="P48" s="95"/>
      <c r="Q48" s="95"/>
      <c r="R48" s="95"/>
      <c r="S48" s="95"/>
      <c r="T48" s="95"/>
      <c r="U48" s="95"/>
      <c r="V48" s="95"/>
      <c r="W48" s="95"/>
      <c r="X48" s="95"/>
      <c r="Y48" s="95"/>
      <c r="Z48" s="95"/>
      <c r="AA48" s="95"/>
      <c r="AB48" s="95"/>
      <c r="AC48" s="95"/>
      <c r="AD48" s="95"/>
      <c r="AE48" s="172"/>
      <c r="AF48" s="172"/>
      <c r="AG48" s="172"/>
      <c r="AH48" s="172"/>
      <c r="AI48" s="172"/>
      <c r="AJ48" s="95"/>
      <c r="AK48" s="166">
        <v>41520</v>
      </c>
      <c r="AL48" s="95"/>
      <c r="AM48" s="95"/>
      <c r="AN48" s="95">
        <v>317034</v>
      </c>
      <c r="AO48" s="95"/>
      <c r="AP48" s="95"/>
      <c r="AQ48" s="95"/>
      <c r="AR48" s="95"/>
      <c r="AS48" s="95"/>
      <c r="AT48" s="95"/>
      <c r="AU48" s="95"/>
      <c r="AV48" s="95"/>
      <c r="AW48" s="95"/>
      <c r="AX48" s="100">
        <f t="shared" si="3"/>
        <v>381501.6</v>
      </c>
      <c r="AY48" s="95"/>
      <c r="AZ48" s="95"/>
      <c r="BA48" s="95"/>
      <c r="BB48" s="95"/>
      <c r="BC48" s="95"/>
      <c r="BD48" s="95"/>
      <c r="BE48" s="95"/>
      <c r="BF48" s="95"/>
      <c r="BG48" s="95"/>
      <c r="BH48" s="95"/>
      <c r="BI48" s="95"/>
      <c r="BJ48" s="95"/>
      <c r="BK48" s="95"/>
      <c r="BL48" s="95"/>
      <c r="BM48" s="95"/>
      <c r="BN48" s="95"/>
      <c r="BO48" s="95"/>
      <c r="BP48" s="95"/>
      <c r="BQ48" s="95"/>
      <c r="BR48" s="95"/>
      <c r="BS48" s="95"/>
      <c r="BT48" s="95"/>
      <c r="BU48" s="172"/>
      <c r="BV48" s="172"/>
      <c r="BW48" s="172"/>
      <c r="BX48" s="172"/>
      <c r="BY48" s="172"/>
      <c r="BZ48" s="95"/>
      <c r="CA48" s="95"/>
      <c r="CB48" s="95"/>
      <c r="CC48" s="95"/>
      <c r="CD48" s="95">
        <v>381501.6</v>
      </c>
      <c r="CE48" s="95"/>
      <c r="CF48" s="95"/>
      <c r="CG48" s="95"/>
      <c r="CH48" s="95"/>
      <c r="CI48" s="95"/>
      <c r="CJ48" s="95"/>
      <c r="CK48" s="95"/>
      <c r="CL48" s="95"/>
      <c r="CM48" s="95"/>
      <c r="CN48" s="241">
        <f t="shared" si="6"/>
        <v>298795</v>
      </c>
      <c r="CO48" s="95"/>
      <c r="CP48" s="95"/>
      <c r="CQ48" s="95"/>
      <c r="CR48" s="95"/>
      <c r="CS48" s="95"/>
      <c r="CT48" s="95"/>
      <c r="CU48" s="95"/>
      <c r="CV48" s="95"/>
      <c r="CW48" s="95"/>
      <c r="CX48" s="95"/>
      <c r="CY48" s="95"/>
      <c r="CZ48" s="95"/>
      <c r="DA48" s="95"/>
      <c r="DB48" s="95"/>
      <c r="DC48" s="95"/>
      <c r="DD48" s="95"/>
      <c r="DE48" s="95"/>
      <c r="DF48" s="95"/>
      <c r="DG48" s="95"/>
      <c r="DH48" s="95"/>
      <c r="DI48" s="95"/>
      <c r="DJ48" s="95"/>
      <c r="DK48" s="95"/>
      <c r="DL48" s="172"/>
      <c r="DM48" s="172"/>
      <c r="DN48" s="172"/>
      <c r="DO48" s="172"/>
      <c r="DP48" s="172"/>
      <c r="DQ48" s="95"/>
      <c r="DR48" s="95"/>
      <c r="DS48" s="95"/>
      <c r="DT48" s="95"/>
      <c r="DU48" s="95">
        <v>298795</v>
      </c>
      <c r="DV48" s="95"/>
      <c r="DW48" s="95"/>
      <c r="DX48" s="95"/>
      <c r="DY48" s="95"/>
      <c r="DZ48" s="95"/>
      <c r="EA48" s="95"/>
      <c r="EB48" s="95"/>
      <c r="EC48" s="95"/>
      <c r="ED48" s="95"/>
      <c r="EE48" s="100">
        <f t="shared" si="5"/>
        <v>0</v>
      </c>
      <c r="EF48" s="95"/>
      <c r="EG48" s="95"/>
      <c r="EH48" s="95"/>
      <c r="EI48" s="95"/>
      <c r="EJ48" s="95"/>
      <c r="EK48" s="95"/>
      <c r="EL48" s="95"/>
      <c r="EM48" s="95"/>
      <c r="EN48" s="95"/>
      <c r="EO48" s="95"/>
      <c r="EP48" s="95"/>
      <c r="EQ48" s="95"/>
      <c r="ER48" s="95"/>
      <c r="ES48" s="95"/>
      <c r="ET48" s="95"/>
      <c r="EU48" s="95"/>
      <c r="EV48" s="95"/>
      <c r="EW48" s="95"/>
      <c r="EX48" s="95"/>
      <c r="EY48" s="95"/>
      <c r="EZ48" s="95"/>
      <c r="FA48" s="95"/>
      <c r="FB48" s="95"/>
      <c r="FC48" s="172"/>
      <c r="FD48" s="172"/>
      <c r="FE48" s="172"/>
      <c r="FF48" s="172"/>
      <c r="FG48" s="172"/>
      <c r="FH48" s="95"/>
      <c r="FI48" s="95"/>
      <c r="FJ48" s="95"/>
      <c r="FK48" s="95"/>
      <c r="FL48" s="95"/>
      <c r="FM48" s="95"/>
      <c r="FN48" s="95"/>
      <c r="FO48" s="95"/>
      <c r="FP48" s="95"/>
      <c r="FQ48" s="95"/>
      <c r="FR48" s="95"/>
      <c r="FS48" s="95"/>
      <c r="FT48" s="95"/>
      <c r="FU48" s="100"/>
      <c r="FV48" s="95"/>
      <c r="FW48" s="95"/>
      <c r="FX48" s="95"/>
      <c r="FY48" s="95"/>
      <c r="FZ48" s="95"/>
      <c r="GA48" s="95"/>
      <c r="GB48" s="95"/>
      <c r="GC48" s="95"/>
      <c r="GD48" s="95"/>
      <c r="GE48" s="95"/>
      <c r="GF48" s="95"/>
      <c r="GG48" s="95"/>
      <c r="GH48" s="95"/>
      <c r="GI48" s="95"/>
      <c r="GJ48" s="95"/>
      <c r="GK48" s="95"/>
      <c r="GL48" s="95"/>
      <c r="GM48" s="95"/>
      <c r="GN48" s="95"/>
      <c r="GO48" s="95"/>
      <c r="GP48" s="95"/>
      <c r="GQ48" s="95"/>
      <c r="GR48" s="95"/>
      <c r="GS48" s="172"/>
      <c r="GT48" s="172"/>
      <c r="GU48" s="172"/>
      <c r="GV48" s="172"/>
      <c r="GW48" s="172"/>
      <c r="GX48" s="95"/>
      <c r="GY48" s="95"/>
      <c r="GZ48" s="95"/>
      <c r="HA48" s="95"/>
      <c r="HB48" s="95"/>
      <c r="HC48" s="95"/>
      <c r="HD48" s="95"/>
      <c r="HE48" s="95"/>
      <c r="HF48" s="95"/>
      <c r="HG48" s="95"/>
      <c r="HH48" s="95"/>
      <c r="HI48" s="95"/>
      <c r="HJ48" s="95"/>
    </row>
    <row r="49" spans="1:218" ht="63.75">
      <c r="A49" s="366"/>
      <c r="B49" s="20">
        <v>12012</v>
      </c>
      <c r="C49" s="38" t="s">
        <v>343</v>
      </c>
      <c r="D49" s="39" t="s">
        <v>205</v>
      </c>
      <c r="E49" s="39" t="s">
        <v>206</v>
      </c>
      <c r="F49" s="39" t="s">
        <v>206</v>
      </c>
      <c r="G49" s="100">
        <f t="shared" si="2"/>
        <v>19860</v>
      </c>
      <c r="H49" s="95"/>
      <c r="I49" s="95"/>
      <c r="J49" s="95"/>
      <c r="K49" s="95"/>
      <c r="L49" s="95"/>
      <c r="M49" s="95"/>
      <c r="N49" s="95"/>
      <c r="O49" s="95"/>
      <c r="P49" s="95"/>
      <c r="Q49" s="95"/>
      <c r="R49" s="95"/>
      <c r="S49" s="95"/>
      <c r="T49" s="95"/>
      <c r="U49" s="95"/>
      <c r="V49" s="95"/>
      <c r="W49" s="95"/>
      <c r="X49" s="95"/>
      <c r="Y49" s="95"/>
      <c r="Z49" s="95"/>
      <c r="AA49" s="95"/>
      <c r="AB49" s="95"/>
      <c r="AC49" s="95"/>
      <c r="AD49" s="95"/>
      <c r="AE49" s="172"/>
      <c r="AF49" s="172"/>
      <c r="AG49" s="172"/>
      <c r="AH49" s="172"/>
      <c r="AI49" s="118">
        <v>19860</v>
      </c>
      <c r="AJ49" s="95"/>
      <c r="AK49" s="95"/>
      <c r="AL49" s="95"/>
      <c r="AM49" s="95"/>
      <c r="AN49" s="95"/>
      <c r="AO49" s="95"/>
      <c r="AP49" s="95"/>
      <c r="AQ49" s="95"/>
      <c r="AR49" s="95"/>
      <c r="AS49" s="95"/>
      <c r="AT49" s="95"/>
      <c r="AU49" s="95"/>
      <c r="AV49" s="95"/>
      <c r="AW49" s="95"/>
      <c r="AX49" s="100">
        <f t="shared" si="3"/>
        <v>89517.9</v>
      </c>
      <c r="AY49" s="95"/>
      <c r="AZ49" s="95"/>
      <c r="BA49" s="95"/>
      <c r="BB49" s="95"/>
      <c r="BC49" s="95"/>
      <c r="BD49" s="95"/>
      <c r="BE49" s="95"/>
      <c r="BF49" s="95"/>
      <c r="BG49" s="95"/>
      <c r="BH49" s="95"/>
      <c r="BI49" s="95"/>
      <c r="BJ49" s="95"/>
      <c r="BK49" s="95"/>
      <c r="BL49" s="95"/>
      <c r="BM49" s="95"/>
      <c r="BN49" s="95"/>
      <c r="BO49" s="95"/>
      <c r="BP49" s="95"/>
      <c r="BQ49" s="95"/>
      <c r="BR49" s="95"/>
      <c r="BS49" s="95"/>
      <c r="BT49" s="95"/>
      <c r="BU49" s="172"/>
      <c r="BV49" s="172"/>
      <c r="BW49" s="172"/>
      <c r="BX49" s="172"/>
      <c r="BY49" s="116">
        <v>89517.9</v>
      </c>
      <c r="BZ49" s="95"/>
      <c r="CA49" s="95"/>
      <c r="CB49" s="95"/>
      <c r="CC49" s="95"/>
      <c r="CD49" s="95"/>
      <c r="CE49" s="95"/>
      <c r="CF49" s="95"/>
      <c r="CG49" s="95"/>
      <c r="CH49" s="95"/>
      <c r="CI49" s="95"/>
      <c r="CJ49" s="95"/>
      <c r="CK49" s="95"/>
      <c r="CL49" s="95"/>
      <c r="CM49" s="95"/>
      <c r="CN49" s="241">
        <f t="shared" si="6"/>
        <v>50612.6</v>
      </c>
      <c r="CO49" s="95"/>
      <c r="CP49" s="95"/>
      <c r="CQ49" s="95"/>
      <c r="CR49" s="95"/>
      <c r="CS49" s="95"/>
      <c r="CT49" s="95"/>
      <c r="CU49" s="95"/>
      <c r="CV49" s="95"/>
      <c r="CW49" s="95"/>
      <c r="CX49" s="95"/>
      <c r="CY49" s="95"/>
      <c r="CZ49" s="95"/>
      <c r="DA49" s="95"/>
      <c r="DB49" s="95"/>
      <c r="DC49" s="95"/>
      <c r="DD49" s="95"/>
      <c r="DE49" s="95"/>
      <c r="DF49" s="95"/>
      <c r="DG49" s="95"/>
      <c r="DH49" s="95"/>
      <c r="DI49" s="95"/>
      <c r="DJ49" s="95"/>
      <c r="DK49" s="95"/>
      <c r="DL49" s="116"/>
      <c r="DM49" s="172"/>
      <c r="DN49" s="116"/>
      <c r="DO49" s="172"/>
      <c r="DP49" s="116">
        <v>50612.6</v>
      </c>
      <c r="DQ49" s="95"/>
      <c r="DR49" s="95"/>
      <c r="DS49" s="95"/>
      <c r="DT49" s="95"/>
      <c r="DU49" s="95"/>
      <c r="DV49" s="95"/>
      <c r="DW49" s="95"/>
      <c r="DX49" s="95"/>
      <c r="DY49" s="95"/>
      <c r="DZ49" s="95"/>
      <c r="EA49" s="95"/>
      <c r="EB49" s="95"/>
      <c r="EC49" s="95"/>
      <c r="ED49" s="95"/>
      <c r="EE49" s="100">
        <f t="shared" si="5"/>
        <v>29667.7</v>
      </c>
      <c r="EF49" s="95"/>
      <c r="EG49" s="95"/>
      <c r="EH49" s="95"/>
      <c r="EI49" s="95"/>
      <c r="EJ49" s="95"/>
      <c r="EK49" s="95"/>
      <c r="EL49" s="95"/>
      <c r="EM49" s="95"/>
      <c r="EN49" s="95"/>
      <c r="EO49" s="95"/>
      <c r="EP49" s="95"/>
      <c r="EQ49" s="95"/>
      <c r="ER49" s="95"/>
      <c r="ES49" s="95"/>
      <c r="ET49" s="95"/>
      <c r="EU49" s="95"/>
      <c r="EV49" s="95"/>
      <c r="EW49" s="95"/>
      <c r="EX49" s="95"/>
      <c r="EY49" s="95"/>
      <c r="EZ49" s="95"/>
      <c r="FA49" s="95"/>
      <c r="FB49" s="95"/>
      <c r="FC49" s="172"/>
      <c r="FD49" s="172"/>
      <c r="FE49" s="172"/>
      <c r="FF49" s="172"/>
      <c r="FG49" s="116">
        <v>29667.7</v>
      </c>
      <c r="FH49" s="95"/>
      <c r="FI49" s="95"/>
      <c r="FJ49" s="95"/>
      <c r="FK49" s="95"/>
      <c r="FL49" s="95"/>
      <c r="FM49" s="95"/>
      <c r="FN49" s="95"/>
      <c r="FO49" s="95"/>
      <c r="FP49" s="95"/>
      <c r="FQ49" s="95"/>
      <c r="FR49" s="95"/>
      <c r="FS49" s="95"/>
      <c r="FT49" s="95"/>
      <c r="FU49" s="100">
        <f t="shared" si="4"/>
        <v>9958.2999999999993</v>
      </c>
      <c r="FV49" s="95"/>
      <c r="FW49" s="95"/>
      <c r="FX49" s="95"/>
      <c r="FY49" s="95"/>
      <c r="FZ49" s="95"/>
      <c r="GA49" s="95"/>
      <c r="GB49" s="95"/>
      <c r="GC49" s="95"/>
      <c r="GD49" s="95"/>
      <c r="GE49" s="95"/>
      <c r="GF49" s="95"/>
      <c r="GG49" s="95"/>
      <c r="GH49" s="95"/>
      <c r="GI49" s="95"/>
      <c r="GJ49" s="95"/>
      <c r="GK49" s="95"/>
      <c r="GL49" s="95"/>
      <c r="GM49" s="95"/>
      <c r="GN49" s="95"/>
      <c r="GO49" s="95"/>
      <c r="GP49" s="95"/>
      <c r="GQ49" s="95"/>
      <c r="GR49" s="95"/>
      <c r="GS49" s="172"/>
      <c r="GT49" s="172"/>
      <c r="GU49" s="172"/>
      <c r="GV49" s="172"/>
      <c r="GW49" s="116">
        <v>9958.2999999999993</v>
      </c>
      <c r="GX49" s="95"/>
      <c r="GY49" s="95"/>
      <c r="GZ49" s="95"/>
      <c r="HA49" s="95"/>
      <c r="HB49" s="95"/>
      <c r="HC49" s="95"/>
      <c r="HD49" s="95"/>
      <c r="HE49" s="95"/>
      <c r="HF49" s="95"/>
      <c r="HG49" s="95"/>
      <c r="HH49" s="95"/>
      <c r="HI49" s="95"/>
      <c r="HJ49" s="95"/>
    </row>
    <row r="50" spans="1:218" ht="38.25">
      <c r="A50" s="366"/>
      <c r="B50" s="20">
        <v>12013</v>
      </c>
      <c r="C50" s="38" t="s">
        <v>345</v>
      </c>
      <c r="D50" s="39" t="s">
        <v>205</v>
      </c>
      <c r="E50" s="39" t="s">
        <v>206</v>
      </c>
      <c r="F50" s="39" t="s">
        <v>206</v>
      </c>
      <c r="G50" s="100">
        <f t="shared" si="2"/>
        <v>7141</v>
      </c>
      <c r="H50" s="95"/>
      <c r="I50" s="95"/>
      <c r="J50" s="95"/>
      <c r="K50" s="95"/>
      <c r="L50" s="95"/>
      <c r="M50" s="95"/>
      <c r="N50" s="95"/>
      <c r="O50" s="95"/>
      <c r="P50" s="95"/>
      <c r="Q50" s="95"/>
      <c r="R50" s="95"/>
      <c r="S50" s="95"/>
      <c r="T50" s="95"/>
      <c r="U50" s="95"/>
      <c r="V50" s="95"/>
      <c r="W50" s="95"/>
      <c r="X50" s="95"/>
      <c r="Y50" s="95"/>
      <c r="Z50" s="95"/>
      <c r="AA50" s="95"/>
      <c r="AB50" s="95"/>
      <c r="AC50" s="95"/>
      <c r="AD50" s="95"/>
      <c r="AE50" s="95"/>
      <c r="AF50" s="95"/>
      <c r="AG50" s="95"/>
      <c r="AH50" s="95"/>
      <c r="AI50" s="95"/>
      <c r="AJ50" s="95"/>
      <c r="AK50" s="151">
        <v>7141</v>
      </c>
      <c r="AL50" s="95"/>
      <c r="AM50" s="95"/>
      <c r="AN50" s="95"/>
      <c r="AO50" s="95"/>
      <c r="AP50" s="95"/>
      <c r="AQ50" s="95"/>
      <c r="AR50" s="95"/>
      <c r="AS50" s="95"/>
      <c r="AT50" s="95"/>
      <c r="AU50" s="95"/>
      <c r="AV50" s="95"/>
      <c r="AW50" s="95"/>
      <c r="AX50" s="100">
        <f t="shared" si="3"/>
        <v>20700</v>
      </c>
      <c r="AY50" s="95"/>
      <c r="AZ50" s="95"/>
      <c r="BA50" s="95"/>
      <c r="BB50" s="95"/>
      <c r="BC50" s="95"/>
      <c r="BD50" s="95"/>
      <c r="BE50" s="95"/>
      <c r="BF50" s="95"/>
      <c r="BG50" s="95"/>
      <c r="BH50" s="95"/>
      <c r="BI50" s="95"/>
      <c r="BJ50" s="95"/>
      <c r="BK50" s="95"/>
      <c r="BL50" s="95"/>
      <c r="BM50" s="95"/>
      <c r="BN50" s="95"/>
      <c r="BO50" s="95"/>
      <c r="BP50" s="95"/>
      <c r="BQ50" s="95"/>
      <c r="BR50" s="95"/>
      <c r="BS50" s="95"/>
      <c r="BT50" s="95"/>
      <c r="BU50" s="95"/>
      <c r="BV50" s="95"/>
      <c r="BW50" s="95"/>
      <c r="BX50" s="95"/>
      <c r="BY50" s="95"/>
      <c r="BZ50" s="95"/>
      <c r="CA50" s="152">
        <v>20700</v>
      </c>
      <c r="CB50" s="95"/>
      <c r="CC50" s="95"/>
      <c r="CD50" s="95"/>
      <c r="CE50" s="95"/>
      <c r="CF50" s="95"/>
      <c r="CG50" s="95"/>
      <c r="CH50" s="95"/>
      <c r="CI50" s="95"/>
      <c r="CJ50" s="95"/>
      <c r="CK50" s="95"/>
      <c r="CL50" s="95"/>
      <c r="CM50" s="95"/>
      <c r="CN50" s="241">
        <f t="shared" si="6"/>
        <v>7141</v>
      </c>
      <c r="CO50" s="95"/>
      <c r="CP50" s="95"/>
      <c r="CQ50" s="95"/>
      <c r="CR50" s="95"/>
      <c r="CS50" s="95"/>
      <c r="CT50" s="95"/>
      <c r="CU50" s="95"/>
      <c r="CV50" s="95"/>
      <c r="CW50" s="95"/>
      <c r="CX50" s="95"/>
      <c r="CY50" s="95"/>
      <c r="CZ50" s="95"/>
      <c r="DA50" s="95"/>
      <c r="DB50" s="95"/>
      <c r="DC50" s="95"/>
      <c r="DD50" s="95"/>
      <c r="DE50" s="95"/>
      <c r="DF50" s="95"/>
      <c r="DG50" s="95"/>
      <c r="DH50" s="95"/>
      <c r="DI50" s="95"/>
      <c r="DJ50" s="95"/>
      <c r="DK50" s="95"/>
      <c r="DL50" s="95"/>
      <c r="DM50" s="95"/>
      <c r="DN50" s="95"/>
      <c r="DO50" s="95"/>
      <c r="DP50" s="95"/>
      <c r="DQ50" s="95"/>
      <c r="DR50" s="151">
        <v>7141</v>
      </c>
      <c r="DS50" s="95"/>
      <c r="DT50" s="95"/>
      <c r="DU50" s="95"/>
      <c r="DV50" s="95"/>
      <c r="DW50" s="95"/>
      <c r="DX50" s="95"/>
      <c r="DY50" s="95"/>
      <c r="DZ50" s="95"/>
      <c r="EA50" s="95"/>
      <c r="EB50" s="95"/>
      <c r="EC50" s="95"/>
      <c r="ED50" s="95"/>
      <c r="EE50" s="100">
        <f t="shared" si="5"/>
        <v>0</v>
      </c>
      <c r="EF50" s="95"/>
      <c r="EG50" s="95"/>
      <c r="EH50" s="95"/>
      <c r="EI50" s="95"/>
      <c r="EJ50" s="95"/>
      <c r="EK50" s="95"/>
      <c r="EL50" s="95"/>
      <c r="EM50" s="95"/>
      <c r="EN50" s="95"/>
      <c r="EO50" s="95"/>
      <c r="EP50" s="95"/>
      <c r="EQ50" s="95"/>
      <c r="ER50" s="95"/>
      <c r="ES50" s="95"/>
      <c r="ET50" s="95"/>
      <c r="EU50" s="95"/>
      <c r="EV50" s="95"/>
      <c r="EW50" s="95"/>
      <c r="EX50" s="95"/>
      <c r="EY50" s="95"/>
      <c r="EZ50" s="95"/>
      <c r="FA50" s="95"/>
      <c r="FB50" s="95"/>
      <c r="FC50" s="95"/>
      <c r="FD50" s="95"/>
      <c r="FE50" s="95"/>
      <c r="FF50" s="95"/>
      <c r="FG50" s="95"/>
      <c r="FH50" s="95"/>
      <c r="FI50" s="95"/>
      <c r="FJ50" s="95"/>
      <c r="FK50" s="95"/>
      <c r="FL50" s="95"/>
      <c r="FM50" s="95"/>
      <c r="FN50" s="95"/>
      <c r="FO50" s="95"/>
      <c r="FP50" s="95"/>
      <c r="FQ50" s="95"/>
      <c r="FR50" s="95"/>
      <c r="FS50" s="95"/>
      <c r="FT50" s="95"/>
      <c r="FU50" s="100">
        <f t="shared" si="4"/>
        <v>0</v>
      </c>
      <c r="FV50" s="95"/>
      <c r="FW50" s="95"/>
      <c r="FX50" s="95"/>
      <c r="FY50" s="95"/>
      <c r="FZ50" s="95"/>
      <c r="GA50" s="95"/>
      <c r="GB50" s="95"/>
      <c r="GC50" s="95"/>
      <c r="GD50" s="95"/>
      <c r="GE50" s="95"/>
      <c r="GF50" s="95"/>
      <c r="GG50" s="95"/>
      <c r="GH50" s="95"/>
      <c r="GI50" s="95"/>
      <c r="GJ50" s="95"/>
      <c r="GK50" s="95"/>
      <c r="GL50" s="95"/>
      <c r="GM50" s="95"/>
      <c r="GN50" s="95"/>
      <c r="GO50" s="95"/>
      <c r="GP50" s="95"/>
      <c r="GQ50" s="95"/>
      <c r="GR50" s="95"/>
      <c r="GS50" s="95"/>
      <c r="GT50" s="95"/>
      <c r="GU50" s="95"/>
      <c r="GV50" s="95"/>
      <c r="GW50" s="95"/>
      <c r="GX50" s="95"/>
      <c r="GY50" s="95"/>
      <c r="GZ50" s="95"/>
      <c r="HA50" s="95"/>
      <c r="HB50" s="95"/>
      <c r="HC50" s="95"/>
      <c r="HD50" s="95"/>
      <c r="HE50" s="95"/>
      <c r="HF50" s="95"/>
      <c r="HG50" s="95"/>
      <c r="HH50" s="95"/>
      <c r="HI50" s="95"/>
      <c r="HJ50" s="95"/>
    </row>
    <row r="51" spans="1:218" ht="51">
      <c r="A51" s="366"/>
      <c r="B51" s="20">
        <v>12014</v>
      </c>
      <c r="C51" s="38" t="s">
        <v>347</v>
      </c>
      <c r="D51" s="39" t="s">
        <v>205</v>
      </c>
      <c r="E51" s="39" t="s">
        <v>206</v>
      </c>
      <c r="F51" s="39" t="s">
        <v>206</v>
      </c>
      <c r="G51" s="100">
        <f t="shared" si="2"/>
        <v>4118504.898</v>
      </c>
      <c r="H51" s="95"/>
      <c r="I51" s="95"/>
      <c r="J51" s="95"/>
      <c r="K51" s="95"/>
      <c r="L51" s="95"/>
      <c r="M51" s="95"/>
      <c r="N51" s="95"/>
      <c r="O51" s="95"/>
      <c r="P51" s="95"/>
      <c r="Q51" s="95"/>
      <c r="R51" s="95"/>
      <c r="S51" s="95"/>
      <c r="T51" s="95"/>
      <c r="U51" s="95"/>
      <c r="V51" s="95"/>
      <c r="W51" s="95"/>
      <c r="X51" s="95"/>
      <c r="Y51" s="95"/>
      <c r="Z51" s="95"/>
      <c r="AA51" s="95"/>
      <c r="AB51" s="95"/>
      <c r="AC51" s="95"/>
      <c r="AD51" s="95"/>
      <c r="AE51" s="95"/>
      <c r="AF51" s="95"/>
      <c r="AG51" s="95"/>
      <c r="AH51" s="95"/>
      <c r="AI51" s="95">
        <v>4118504.898</v>
      </c>
      <c r="AJ51" s="95"/>
      <c r="AK51" s="95"/>
      <c r="AL51" s="95"/>
      <c r="AM51" s="95"/>
      <c r="AN51" s="95"/>
      <c r="AO51" s="95"/>
      <c r="AP51" s="95"/>
      <c r="AQ51" s="95"/>
      <c r="AR51" s="95"/>
      <c r="AS51" s="95"/>
      <c r="AT51" s="95"/>
      <c r="AU51" s="95"/>
      <c r="AV51" s="95"/>
      <c r="AW51" s="95"/>
      <c r="AX51" s="100">
        <f t="shared" si="3"/>
        <v>5400685.9000000004</v>
      </c>
      <c r="AY51" s="95"/>
      <c r="AZ51" s="95"/>
      <c r="BA51" s="95"/>
      <c r="BB51" s="95"/>
      <c r="BC51" s="95"/>
      <c r="BD51" s="95"/>
      <c r="BE51" s="95"/>
      <c r="BF51" s="95"/>
      <c r="BG51" s="95"/>
      <c r="BH51" s="95"/>
      <c r="BI51" s="95"/>
      <c r="BJ51" s="95"/>
      <c r="BK51" s="95"/>
      <c r="BL51" s="95"/>
      <c r="BM51" s="95"/>
      <c r="BN51" s="95"/>
      <c r="BO51" s="95"/>
      <c r="BP51" s="95"/>
      <c r="BQ51" s="95"/>
      <c r="BR51" s="95"/>
      <c r="BS51" s="95"/>
      <c r="BT51" s="95"/>
      <c r="BU51" s="95"/>
      <c r="BV51" s="95"/>
      <c r="BW51" s="95"/>
      <c r="BX51" s="95"/>
      <c r="BY51" s="95">
        <v>5400685.9000000004</v>
      </c>
      <c r="BZ51" s="95"/>
      <c r="CA51" s="95"/>
      <c r="CB51" s="95"/>
      <c r="CC51" s="95"/>
      <c r="CD51" s="95"/>
      <c r="CE51" s="95"/>
      <c r="CF51" s="95"/>
      <c r="CG51" s="95"/>
      <c r="CH51" s="95"/>
      <c r="CI51" s="95"/>
      <c r="CJ51" s="95"/>
      <c r="CK51" s="95"/>
      <c r="CL51" s="95"/>
      <c r="CM51" s="95"/>
      <c r="CN51" s="241">
        <f t="shared" si="6"/>
        <v>8068193.6699999999</v>
      </c>
      <c r="CO51" s="95"/>
      <c r="CP51" s="95"/>
      <c r="CQ51" s="95"/>
      <c r="CR51" s="95"/>
      <c r="CS51" s="95"/>
      <c r="CT51" s="95"/>
      <c r="CU51" s="95"/>
      <c r="CV51" s="95"/>
      <c r="CW51" s="95"/>
      <c r="CX51" s="95"/>
      <c r="CY51" s="95"/>
      <c r="CZ51" s="95"/>
      <c r="DA51" s="95"/>
      <c r="DB51" s="95"/>
      <c r="DC51" s="95"/>
      <c r="DD51" s="95"/>
      <c r="DE51" s="95"/>
      <c r="DF51" s="95"/>
      <c r="DG51" s="95"/>
      <c r="DH51" s="95"/>
      <c r="DI51" s="95"/>
      <c r="DJ51" s="95"/>
      <c r="DK51" s="95"/>
      <c r="DL51" s="95"/>
      <c r="DM51" s="95"/>
      <c r="DN51" s="95"/>
      <c r="DO51" s="95"/>
      <c r="DP51" s="95">
        <v>8068193.6699999999</v>
      </c>
      <c r="DQ51" s="95"/>
      <c r="DR51" s="95"/>
      <c r="DS51" s="95"/>
      <c r="DT51" s="95"/>
      <c r="DU51" s="95"/>
      <c r="DV51" s="95"/>
      <c r="DW51" s="95"/>
      <c r="DX51" s="95"/>
      <c r="DY51" s="95"/>
      <c r="DZ51" s="95"/>
      <c r="EA51" s="95"/>
      <c r="EB51" s="95"/>
      <c r="EC51" s="95"/>
      <c r="ED51" s="95"/>
      <c r="EE51" s="100">
        <f t="shared" si="5"/>
        <v>8058863.5999999996</v>
      </c>
      <c r="EF51" s="95"/>
      <c r="EG51" s="95"/>
      <c r="EH51" s="95"/>
      <c r="EI51" s="95"/>
      <c r="EJ51" s="95"/>
      <c r="EK51" s="95"/>
      <c r="EL51" s="95"/>
      <c r="EM51" s="95"/>
      <c r="EN51" s="95"/>
      <c r="EO51" s="95"/>
      <c r="EP51" s="95"/>
      <c r="EQ51" s="95"/>
      <c r="ER51" s="95"/>
      <c r="ES51" s="95"/>
      <c r="ET51" s="95"/>
      <c r="EU51" s="95"/>
      <c r="EV51" s="95"/>
      <c r="EW51" s="95"/>
      <c r="EX51" s="95"/>
      <c r="EY51" s="95"/>
      <c r="EZ51" s="95"/>
      <c r="FA51" s="95"/>
      <c r="FB51" s="95"/>
      <c r="FC51" s="95"/>
      <c r="FD51" s="95"/>
      <c r="FE51" s="95"/>
      <c r="FF51" s="95"/>
      <c r="FG51" s="95">
        <v>8058863.5999999996</v>
      </c>
      <c r="FH51" s="95"/>
      <c r="FI51" s="95"/>
      <c r="FJ51" s="95"/>
      <c r="FK51" s="95"/>
      <c r="FL51" s="95"/>
      <c r="FM51" s="95"/>
      <c r="FN51" s="95"/>
      <c r="FO51" s="95"/>
      <c r="FP51" s="95"/>
      <c r="FQ51" s="95"/>
      <c r="FR51" s="95"/>
      <c r="FS51" s="95"/>
      <c r="FT51" s="95"/>
      <c r="FU51" s="100">
        <f t="shared" si="4"/>
        <v>8010286.2999999998</v>
      </c>
      <c r="FV51" s="95"/>
      <c r="FW51" s="95"/>
      <c r="FX51" s="95"/>
      <c r="FY51" s="95"/>
      <c r="FZ51" s="95"/>
      <c r="GA51" s="95"/>
      <c r="GB51" s="95"/>
      <c r="GC51" s="95"/>
      <c r="GD51" s="95"/>
      <c r="GE51" s="95"/>
      <c r="GF51" s="95"/>
      <c r="GG51" s="95"/>
      <c r="GH51" s="95"/>
      <c r="GI51" s="95"/>
      <c r="GJ51" s="95"/>
      <c r="GK51" s="95"/>
      <c r="GL51" s="95"/>
      <c r="GM51" s="95"/>
      <c r="GN51" s="95"/>
      <c r="GO51" s="95"/>
      <c r="GP51" s="95"/>
      <c r="GQ51" s="95"/>
      <c r="GR51" s="95"/>
      <c r="GS51" s="95"/>
      <c r="GT51" s="95"/>
      <c r="GU51" s="95"/>
      <c r="GV51" s="95"/>
      <c r="GW51" s="95">
        <v>8010286.2999999998</v>
      </c>
      <c r="GX51" s="95"/>
      <c r="GY51" s="95"/>
      <c r="GZ51" s="95"/>
      <c r="HA51" s="95"/>
      <c r="HB51" s="95"/>
      <c r="HC51" s="95"/>
      <c r="HD51" s="95"/>
      <c r="HE51" s="95"/>
      <c r="HF51" s="95"/>
      <c r="HG51" s="95"/>
      <c r="HH51" s="95"/>
      <c r="HI51" s="95"/>
      <c r="HJ51" s="95"/>
    </row>
    <row r="52" spans="1:218" ht="51">
      <c r="A52" s="367"/>
      <c r="B52" s="20">
        <v>12015</v>
      </c>
      <c r="C52" s="38" t="s">
        <v>190</v>
      </c>
      <c r="D52" s="39" t="s">
        <v>205</v>
      </c>
      <c r="E52" s="39" t="s">
        <v>206</v>
      </c>
      <c r="F52" s="39" t="s">
        <v>206</v>
      </c>
      <c r="G52" s="100">
        <f t="shared" si="2"/>
        <v>396862.12</v>
      </c>
      <c r="H52" s="95"/>
      <c r="I52" s="95"/>
      <c r="J52" s="95"/>
      <c r="K52" s="95"/>
      <c r="L52" s="95"/>
      <c r="M52" s="95"/>
      <c r="N52" s="95"/>
      <c r="O52" s="95"/>
      <c r="P52" s="95"/>
      <c r="Q52" s="95"/>
      <c r="R52" s="95"/>
      <c r="S52" s="95"/>
      <c r="T52" s="95"/>
      <c r="U52" s="95"/>
      <c r="V52" s="95"/>
      <c r="W52" s="95"/>
      <c r="X52" s="95"/>
      <c r="Y52" s="95"/>
      <c r="Z52" s="95"/>
      <c r="AA52" s="95"/>
      <c r="AB52" s="95"/>
      <c r="AC52" s="95"/>
      <c r="AD52" s="95"/>
      <c r="AE52" s="95"/>
      <c r="AF52" s="95"/>
      <c r="AG52" s="95"/>
      <c r="AH52" s="95"/>
      <c r="AI52" s="95"/>
      <c r="AJ52" s="95"/>
      <c r="AK52" s="95">
        <v>53477</v>
      </c>
      <c r="AL52" s="95"/>
      <c r="AM52" s="95"/>
      <c r="AN52" s="95">
        <v>343385.12</v>
      </c>
      <c r="AO52" s="95"/>
      <c r="AP52" s="95"/>
      <c r="AQ52" s="95"/>
      <c r="AR52" s="95"/>
      <c r="AS52" s="95"/>
      <c r="AT52" s="95"/>
      <c r="AU52" s="95"/>
      <c r="AV52" s="95"/>
      <c r="AW52" s="95"/>
      <c r="AX52" s="100">
        <f t="shared" si="3"/>
        <v>713682.3</v>
      </c>
      <c r="AY52" s="95"/>
      <c r="AZ52" s="95"/>
      <c r="BA52" s="95"/>
      <c r="BB52" s="95"/>
      <c r="BC52" s="95"/>
      <c r="BD52" s="95"/>
      <c r="BE52" s="95"/>
      <c r="BF52" s="95"/>
      <c r="BG52" s="95"/>
      <c r="BH52" s="95"/>
      <c r="BI52" s="95"/>
      <c r="BJ52" s="95"/>
      <c r="BK52" s="95"/>
      <c r="BL52" s="95"/>
      <c r="BM52" s="95"/>
      <c r="BN52" s="95"/>
      <c r="BO52" s="95"/>
      <c r="BP52" s="95"/>
      <c r="BQ52" s="95"/>
      <c r="BR52" s="95"/>
      <c r="BS52" s="95"/>
      <c r="BT52" s="95"/>
      <c r="BU52" s="95"/>
      <c r="BV52" s="95"/>
      <c r="BW52" s="95"/>
      <c r="BX52" s="95"/>
      <c r="BY52" s="95"/>
      <c r="BZ52" s="95"/>
      <c r="CA52" s="95">
        <v>200000</v>
      </c>
      <c r="CB52" s="95"/>
      <c r="CC52" s="95"/>
      <c r="CD52" s="95">
        <v>513682.3</v>
      </c>
      <c r="CE52" s="95"/>
      <c r="CF52" s="95"/>
      <c r="CG52" s="95"/>
      <c r="CH52" s="95"/>
      <c r="CI52" s="95"/>
      <c r="CJ52" s="95"/>
      <c r="CK52" s="95"/>
      <c r="CL52" s="95"/>
      <c r="CM52" s="95"/>
      <c r="CN52" s="241">
        <f t="shared" si="6"/>
        <v>3842426.6999999997</v>
      </c>
      <c r="CO52" s="95"/>
      <c r="CP52" s="95"/>
      <c r="CQ52" s="95"/>
      <c r="CR52" s="95"/>
      <c r="CS52" s="95"/>
      <c r="CT52" s="95"/>
      <c r="CU52" s="95"/>
      <c r="CV52" s="95"/>
      <c r="CW52" s="95"/>
      <c r="CX52" s="95"/>
      <c r="CY52" s="95"/>
      <c r="CZ52" s="95"/>
      <c r="DA52" s="95"/>
      <c r="DB52" s="95"/>
      <c r="DC52" s="95"/>
      <c r="DD52" s="95"/>
      <c r="DE52" s="95"/>
      <c r="DF52" s="95"/>
      <c r="DG52" s="95"/>
      <c r="DH52" s="95"/>
      <c r="DI52" s="95"/>
      <c r="DJ52" s="95"/>
      <c r="DK52" s="95"/>
      <c r="DL52" s="95"/>
      <c r="DM52" s="95"/>
      <c r="DN52" s="95"/>
      <c r="DO52" s="95"/>
      <c r="DP52" s="95"/>
      <c r="DQ52" s="95"/>
      <c r="DR52" s="95">
        <v>38879.4</v>
      </c>
      <c r="DS52" s="95"/>
      <c r="DT52" s="95"/>
      <c r="DU52" s="95">
        <v>3803547.3</v>
      </c>
      <c r="DV52" s="95"/>
      <c r="DW52" s="95"/>
      <c r="DX52" s="95"/>
      <c r="DY52" s="95"/>
      <c r="DZ52" s="95"/>
      <c r="EA52" s="95"/>
      <c r="EB52" s="95"/>
      <c r="EC52" s="95"/>
      <c r="ED52" s="95"/>
      <c r="EE52" s="100">
        <f t="shared" si="5"/>
        <v>3842426.6999999997</v>
      </c>
      <c r="EF52" s="95"/>
      <c r="EG52" s="95"/>
      <c r="EH52" s="95"/>
      <c r="EI52" s="95"/>
      <c r="EJ52" s="95"/>
      <c r="EK52" s="95"/>
      <c r="EL52" s="95"/>
      <c r="EM52" s="95"/>
      <c r="EN52" s="95"/>
      <c r="EO52" s="95"/>
      <c r="EP52" s="95"/>
      <c r="EQ52" s="95"/>
      <c r="ER52" s="95"/>
      <c r="ES52" s="95"/>
      <c r="ET52" s="95"/>
      <c r="EU52" s="95"/>
      <c r="EV52" s="95"/>
      <c r="EW52" s="95"/>
      <c r="EX52" s="95"/>
      <c r="EY52" s="95"/>
      <c r="EZ52" s="95"/>
      <c r="FA52" s="95"/>
      <c r="FB52" s="95"/>
      <c r="FC52" s="95"/>
      <c r="FD52" s="95"/>
      <c r="FE52" s="95"/>
      <c r="FF52" s="95"/>
      <c r="FG52" s="95"/>
      <c r="FH52" s="95"/>
      <c r="FI52" s="95">
        <v>38879.4</v>
      </c>
      <c r="FJ52" s="95"/>
      <c r="FK52" s="95"/>
      <c r="FL52" s="95">
        <v>3803547.3</v>
      </c>
      <c r="FM52" s="95"/>
      <c r="FN52" s="95"/>
      <c r="FO52" s="95"/>
      <c r="FP52" s="95"/>
      <c r="FQ52" s="95"/>
      <c r="FR52" s="95"/>
      <c r="FS52" s="95"/>
      <c r="FT52" s="95"/>
      <c r="FU52" s="100">
        <f t="shared" ref="FU52" si="7">SUM(FV52:HJ52)</f>
        <v>765069.3</v>
      </c>
      <c r="FV52" s="95"/>
      <c r="FW52" s="95"/>
      <c r="FX52" s="95"/>
      <c r="FY52" s="95"/>
      <c r="FZ52" s="95"/>
      <c r="GA52" s="95"/>
      <c r="GB52" s="95"/>
      <c r="GC52" s="95"/>
      <c r="GD52" s="95"/>
      <c r="GE52" s="95"/>
      <c r="GF52" s="95"/>
      <c r="GG52" s="95"/>
      <c r="GH52" s="95"/>
      <c r="GI52" s="95"/>
      <c r="GJ52" s="95"/>
      <c r="GK52" s="95"/>
      <c r="GL52" s="95"/>
      <c r="GM52" s="95"/>
      <c r="GN52" s="95"/>
      <c r="GO52" s="95"/>
      <c r="GP52" s="95"/>
      <c r="GQ52" s="95"/>
      <c r="GR52" s="95"/>
      <c r="GS52" s="95"/>
      <c r="GT52" s="95"/>
      <c r="GU52" s="95"/>
      <c r="GV52" s="95"/>
      <c r="GW52" s="95"/>
      <c r="GX52" s="95"/>
      <c r="GY52" s="95">
        <v>38879.4</v>
      </c>
      <c r="GZ52" s="95"/>
      <c r="HA52" s="95"/>
      <c r="HB52" s="95">
        <v>726189.9</v>
      </c>
      <c r="HC52" s="95"/>
      <c r="HD52" s="95"/>
      <c r="HE52" s="95"/>
      <c r="HF52" s="95"/>
      <c r="HG52" s="95"/>
      <c r="HH52" s="95"/>
      <c r="HI52" s="95"/>
      <c r="HJ52" s="95"/>
    </row>
    <row r="53" spans="1:218" ht="102">
      <c r="A53" s="365">
        <v>1190</v>
      </c>
      <c r="B53" s="20">
        <v>11001</v>
      </c>
      <c r="C53" s="38" t="s">
        <v>353</v>
      </c>
      <c r="D53" s="39" t="s">
        <v>205</v>
      </c>
      <c r="E53" s="39" t="s">
        <v>207</v>
      </c>
      <c r="F53" s="39" t="s">
        <v>207</v>
      </c>
      <c r="G53" s="100">
        <f t="shared" si="2"/>
        <v>131363.726</v>
      </c>
      <c r="H53" s="95">
        <v>80676.7</v>
      </c>
      <c r="I53" s="95">
        <v>44803</v>
      </c>
      <c r="J53" s="95">
        <v>3933.2</v>
      </c>
      <c r="K53" s="95"/>
      <c r="L53" s="95"/>
      <c r="M53" s="95"/>
      <c r="N53" s="95"/>
      <c r="O53" s="95"/>
      <c r="P53" s="95"/>
      <c r="Q53" s="95"/>
      <c r="R53" s="95">
        <v>211.4</v>
      </c>
      <c r="S53" s="95"/>
      <c r="T53" s="95"/>
      <c r="U53" s="95"/>
      <c r="V53" s="95"/>
      <c r="W53" s="95"/>
      <c r="X53" s="95"/>
      <c r="Y53" s="95">
        <v>736.3</v>
      </c>
      <c r="Z53" s="95"/>
      <c r="AA53" s="95"/>
      <c r="AB53" s="95"/>
      <c r="AC53" s="95">
        <v>99.2</v>
      </c>
      <c r="AD53" s="95">
        <v>191.42599999999999</v>
      </c>
      <c r="AE53" s="95">
        <v>608.79999999999995</v>
      </c>
      <c r="AF53" s="95"/>
      <c r="AG53" s="95">
        <v>103.7</v>
      </c>
      <c r="AH53" s="95"/>
      <c r="AI53" s="95"/>
      <c r="AJ53" s="95"/>
      <c r="AK53" s="95"/>
      <c r="AL53" s="95"/>
      <c r="AM53" s="95"/>
      <c r="AN53" s="95"/>
      <c r="AO53" s="95"/>
      <c r="AP53" s="95"/>
      <c r="AQ53" s="95"/>
      <c r="AR53" s="95"/>
      <c r="AS53" s="95"/>
      <c r="AT53" s="95"/>
      <c r="AU53" s="95"/>
      <c r="AV53" s="95"/>
      <c r="AW53" s="95"/>
      <c r="AX53" s="100">
        <f t="shared" si="3"/>
        <v>147356.4</v>
      </c>
      <c r="AY53" s="95">
        <v>115247.9</v>
      </c>
      <c r="AZ53" s="95">
        <v>23702.6</v>
      </c>
      <c r="BA53" s="95">
        <v>3596.1</v>
      </c>
      <c r="BB53" s="95"/>
      <c r="BC53" s="95"/>
      <c r="BD53" s="95"/>
      <c r="BE53" s="95"/>
      <c r="BF53" s="95"/>
      <c r="BG53" s="95">
        <v>40</v>
      </c>
      <c r="BH53" s="95">
        <v>1300</v>
      </c>
      <c r="BI53" s="95"/>
      <c r="BJ53" s="95"/>
      <c r="BK53" s="95">
        <v>656</v>
      </c>
      <c r="BL53" s="95"/>
      <c r="BM53" s="95">
        <v>500</v>
      </c>
      <c r="BN53" s="95"/>
      <c r="BO53" s="95">
        <v>300</v>
      </c>
      <c r="BP53" s="95"/>
      <c r="BQ53" s="95"/>
      <c r="BR53" s="95"/>
      <c r="BS53" s="95">
        <v>600</v>
      </c>
      <c r="BT53" s="95">
        <v>613.79999999999995</v>
      </c>
      <c r="BU53" s="95">
        <v>789</v>
      </c>
      <c r="BV53" s="95"/>
      <c r="BW53" s="95"/>
      <c r="BX53" s="95"/>
      <c r="BY53" s="95"/>
      <c r="BZ53" s="95"/>
      <c r="CA53" s="95"/>
      <c r="CB53" s="95"/>
      <c r="CC53" s="95"/>
      <c r="CD53" s="95"/>
      <c r="CE53" s="95"/>
      <c r="CF53" s="95">
        <v>11</v>
      </c>
      <c r="CG53" s="95"/>
      <c r="CH53" s="95"/>
      <c r="CI53" s="95"/>
      <c r="CJ53" s="95"/>
      <c r="CK53" s="95"/>
      <c r="CL53" s="95"/>
      <c r="CM53" s="95"/>
      <c r="CN53" s="241">
        <f t="shared" si="6"/>
        <v>153749.67599999998</v>
      </c>
      <c r="CO53" s="95">
        <v>120261.076</v>
      </c>
      <c r="CP53" s="95">
        <v>24052.2</v>
      </c>
      <c r="CQ53" s="95">
        <v>4603.3</v>
      </c>
      <c r="CR53" s="95"/>
      <c r="CS53" s="95"/>
      <c r="CT53" s="95"/>
      <c r="CU53" s="95"/>
      <c r="CV53" s="95"/>
      <c r="CW53" s="95">
        <v>40</v>
      </c>
      <c r="CX53" s="95"/>
      <c r="CY53" s="95">
        <v>1300</v>
      </c>
      <c r="CZ53" s="95"/>
      <c r="DA53" s="95"/>
      <c r="DB53" s="95">
        <v>656</v>
      </c>
      <c r="DC53" s="95"/>
      <c r="DD53" s="95">
        <v>500</v>
      </c>
      <c r="DE53" s="95"/>
      <c r="DF53" s="95">
        <v>300</v>
      </c>
      <c r="DG53" s="95"/>
      <c r="DH53" s="95"/>
      <c r="DI53" s="95"/>
      <c r="DJ53" s="95">
        <v>600</v>
      </c>
      <c r="DK53" s="95">
        <v>613.79999999999995</v>
      </c>
      <c r="DL53" s="95">
        <v>800.3</v>
      </c>
      <c r="DM53" s="95"/>
      <c r="DN53" s="95"/>
      <c r="DO53" s="95"/>
      <c r="DP53" s="95"/>
      <c r="DQ53" s="95"/>
      <c r="DR53" s="95"/>
      <c r="DS53" s="95"/>
      <c r="DT53" s="95"/>
      <c r="DU53" s="95"/>
      <c r="DV53" s="95"/>
      <c r="DW53" s="95">
        <v>23</v>
      </c>
      <c r="DX53" s="95"/>
      <c r="DY53" s="95"/>
      <c r="DZ53" s="95"/>
      <c r="EA53" s="95"/>
      <c r="EB53" s="95"/>
      <c r="EC53" s="95"/>
      <c r="ED53" s="95"/>
      <c r="EE53" s="100">
        <f>SUM(EF53:FT53)</f>
        <v>153642.50099999999</v>
      </c>
      <c r="EF53" s="95">
        <v>120098.836</v>
      </c>
      <c r="EG53" s="95">
        <v>24019.8</v>
      </c>
      <c r="EH53" s="95">
        <v>4587.0649999999996</v>
      </c>
      <c r="EI53" s="95"/>
      <c r="EJ53" s="95"/>
      <c r="EK53" s="95"/>
      <c r="EL53" s="95"/>
      <c r="EM53" s="95"/>
      <c r="EN53" s="95">
        <v>40</v>
      </c>
      <c r="EO53" s="95"/>
      <c r="EP53" s="95">
        <v>1300</v>
      </c>
      <c r="EQ53" s="95"/>
      <c r="ER53" s="95"/>
      <c r="ES53" s="95">
        <v>656</v>
      </c>
      <c r="ET53" s="95"/>
      <c r="EU53" s="95">
        <v>500</v>
      </c>
      <c r="EV53" s="95"/>
      <c r="EW53" s="95">
        <v>300</v>
      </c>
      <c r="EX53" s="95"/>
      <c r="EY53" s="95"/>
      <c r="EZ53" s="95"/>
      <c r="FA53" s="95">
        <v>600</v>
      </c>
      <c r="FB53" s="95">
        <v>613.79999999999995</v>
      </c>
      <c r="FC53" s="95">
        <v>800.3</v>
      </c>
      <c r="FD53" s="95"/>
      <c r="FE53" s="95">
        <v>103.7</v>
      </c>
      <c r="FF53" s="95"/>
      <c r="FG53" s="95"/>
      <c r="FH53" s="95"/>
      <c r="FI53" s="95"/>
      <c r="FJ53" s="95"/>
      <c r="FK53" s="95"/>
      <c r="FL53" s="95"/>
      <c r="FM53" s="95"/>
      <c r="FN53" s="95">
        <v>23</v>
      </c>
      <c r="FO53" s="95"/>
      <c r="FP53" s="95"/>
      <c r="FQ53" s="95"/>
      <c r="FR53" s="95"/>
      <c r="FS53" s="95"/>
      <c r="FT53" s="95"/>
      <c r="FU53" s="100">
        <f t="shared" si="4"/>
        <v>154795.54799999998</v>
      </c>
      <c r="FV53" s="95">
        <v>120985.74800000001</v>
      </c>
      <c r="FW53" s="95">
        <v>24197.200000000001</v>
      </c>
      <c r="FX53" s="95">
        <v>4675.8</v>
      </c>
      <c r="FY53" s="95"/>
      <c r="FZ53" s="95"/>
      <c r="GA53" s="95"/>
      <c r="GB53" s="95"/>
      <c r="GC53" s="95"/>
      <c r="GD53" s="95">
        <v>40</v>
      </c>
      <c r="GE53" s="95"/>
      <c r="GF53" s="95">
        <v>1300</v>
      </c>
      <c r="GG53" s="95"/>
      <c r="GH53" s="95"/>
      <c r="GI53" s="95">
        <v>656</v>
      </c>
      <c r="GJ53" s="95"/>
      <c r="GK53" s="95">
        <v>500</v>
      </c>
      <c r="GL53" s="95"/>
      <c r="GM53" s="95">
        <v>300</v>
      </c>
      <c r="GN53" s="95"/>
      <c r="GO53" s="95"/>
      <c r="GP53" s="95"/>
      <c r="GQ53" s="95">
        <v>600</v>
      </c>
      <c r="GR53" s="95">
        <v>613.79999999999995</v>
      </c>
      <c r="GS53" s="95">
        <v>800.3</v>
      </c>
      <c r="GT53" s="95"/>
      <c r="GU53" s="95">
        <v>103.7</v>
      </c>
      <c r="GV53" s="95"/>
      <c r="GW53" s="95"/>
      <c r="GX53" s="95"/>
      <c r="GY53" s="95"/>
      <c r="GZ53" s="95"/>
      <c r="HA53" s="95"/>
      <c r="HB53" s="95"/>
      <c r="HC53" s="95"/>
      <c r="HD53" s="95">
        <v>23</v>
      </c>
      <c r="HE53" s="95"/>
      <c r="HF53" s="95"/>
      <c r="HG53" s="95"/>
      <c r="HH53" s="95"/>
      <c r="HI53" s="95"/>
      <c r="HJ53" s="95"/>
    </row>
    <row r="54" spans="1:218" ht="25.5">
      <c r="A54" s="366"/>
      <c r="B54" s="20">
        <v>11002</v>
      </c>
      <c r="C54" s="38" t="s">
        <v>354</v>
      </c>
      <c r="D54" s="39" t="s">
        <v>205</v>
      </c>
      <c r="E54" s="39" t="s">
        <v>677</v>
      </c>
      <c r="F54" s="39" t="s">
        <v>677</v>
      </c>
      <c r="G54" s="100">
        <f t="shared" si="2"/>
        <v>169152.48</v>
      </c>
      <c r="H54" s="95"/>
      <c r="I54" s="95"/>
      <c r="J54" s="95"/>
      <c r="K54" s="95"/>
      <c r="L54" s="95"/>
      <c r="M54" s="95"/>
      <c r="N54" s="95"/>
      <c r="O54" s="95"/>
      <c r="P54" s="95"/>
      <c r="Q54" s="95"/>
      <c r="R54" s="95"/>
      <c r="S54" s="95"/>
      <c r="T54" s="95"/>
      <c r="U54" s="95"/>
      <c r="V54" s="95"/>
      <c r="W54" s="95"/>
      <c r="X54" s="95"/>
      <c r="Y54" s="95"/>
      <c r="Z54" s="95"/>
      <c r="AA54" s="95"/>
      <c r="AB54" s="95"/>
      <c r="AC54" s="95"/>
      <c r="AD54" s="95"/>
      <c r="AE54" s="95"/>
      <c r="AF54" s="95"/>
      <c r="AG54" s="95"/>
      <c r="AH54" s="95"/>
      <c r="AI54" s="95"/>
      <c r="AJ54" s="95"/>
      <c r="AK54" s="95">
        <v>169152.48</v>
      </c>
      <c r="AL54" s="95"/>
      <c r="AM54" s="95"/>
      <c r="AN54" s="95"/>
      <c r="AO54" s="95"/>
      <c r="AP54" s="95"/>
      <c r="AQ54" s="95"/>
      <c r="AR54" s="95"/>
      <c r="AS54" s="95"/>
      <c r="AT54" s="95"/>
      <c r="AU54" s="95"/>
      <c r="AV54" s="95"/>
      <c r="AW54" s="95"/>
      <c r="AX54" s="100">
        <f t="shared" si="3"/>
        <v>1000000</v>
      </c>
      <c r="AY54" s="95"/>
      <c r="AZ54" s="95"/>
      <c r="BA54" s="95"/>
      <c r="BB54" s="95"/>
      <c r="BC54" s="95"/>
      <c r="BD54" s="95"/>
      <c r="BE54" s="95"/>
      <c r="BF54" s="95"/>
      <c r="BG54" s="95"/>
      <c r="BH54" s="95"/>
      <c r="BI54" s="95"/>
      <c r="BJ54" s="95"/>
      <c r="BK54" s="95"/>
      <c r="BL54" s="95"/>
      <c r="BM54" s="95"/>
      <c r="BN54" s="95"/>
      <c r="BO54" s="95"/>
      <c r="BP54" s="95">
        <v>296000</v>
      </c>
      <c r="BQ54" s="95"/>
      <c r="BR54" s="95"/>
      <c r="BS54" s="95"/>
      <c r="BT54" s="95"/>
      <c r="BU54" s="95"/>
      <c r="BV54" s="95"/>
      <c r="BW54" s="95"/>
      <c r="BX54" s="95"/>
      <c r="BY54" s="95"/>
      <c r="BZ54" s="95"/>
      <c r="CA54" s="95">
        <v>704000</v>
      </c>
      <c r="CB54" s="95"/>
      <c r="CC54" s="95"/>
      <c r="CD54" s="95"/>
      <c r="CE54" s="95"/>
      <c r="CF54" s="95"/>
      <c r="CG54" s="95"/>
      <c r="CH54" s="95"/>
      <c r="CI54" s="95"/>
      <c r="CJ54" s="95"/>
      <c r="CK54" s="95"/>
      <c r="CL54" s="95"/>
      <c r="CM54" s="95"/>
      <c r="CN54" s="241">
        <f t="shared" si="6"/>
        <v>2000000</v>
      </c>
      <c r="CO54" s="95"/>
      <c r="CP54" s="95"/>
      <c r="CQ54" s="95"/>
      <c r="CR54" s="95"/>
      <c r="CS54" s="95"/>
      <c r="CT54" s="95"/>
      <c r="CU54" s="95"/>
      <c r="CV54" s="95"/>
      <c r="CW54" s="95"/>
      <c r="CX54" s="95"/>
      <c r="CY54" s="95"/>
      <c r="CZ54" s="95"/>
      <c r="DA54" s="95"/>
      <c r="DB54" s="95"/>
      <c r="DC54" s="95"/>
      <c r="DD54" s="95"/>
      <c r="DE54" s="95"/>
      <c r="DF54" s="95"/>
      <c r="DG54" s="95">
        <v>2000000</v>
      </c>
      <c r="DH54" s="95"/>
      <c r="DI54" s="95"/>
      <c r="DJ54" s="95"/>
      <c r="DK54" s="95"/>
      <c r="DL54" s="95"/>
      <c r="DM54" s="95"/>
      <c r="DN54" s="95"/>
      <c r="DO54" s="95"/>
      <c r="DP54" s="95"/>
      <c r="DQ54" s="95"/>
      <c r="DR54" s="95"/>
      <c r="DS54" s="95"/>
      <c r="DT54" s="95"/>
      <c r="DU54" s="95"/>
      <c r="DV54" s="95"/>
      <c r="DW54" s="95"/>
      <c r="DX54" s="95"/>
      <c r="DY54" s="95"/>
      <c r="DZ54" s="95"/>
      <c r="EA54" s="95"/>
      <c r="EB54" s="95"/>
      <c r="EC54" s="95"/>
      <c r="ED54" s="95"/>
      <c r="EE54" s="100">
        <f t="shared" si="5"/>
        <v>2300000</v>
      </c>
      <c r="EF54" s="95"/>
      <c r="EG54" s="95"/>
      <c r="EH54" s="95"/>
      <c r="EI54" s="95"/>
      <c r="EJ54" s="95"/>
      <c r="EK54" s="95"/>
      <c r="EL54" s="95"/>
      <c r="EM54" s="95"/>
      <c r="EN54" s="95"/>
      <c r="EO54" s="95"/>
      <c r="EP54" s="95"/>
      <c r="EQ54" s="95"/>
      <c r="ER54" s="95"/>
      <c r="ES54" s="95"/>
      <c r="ET54" s="95"/>
      <c r="EU54" s="95"/>
      <c r="EV54" s="95"/>
      <c r="EW54" s="95"/>
      <c r="EX54" s="95">
        <v>2300000</v>
      </c>
      <c r="EY54" s="95"/>
      <c r="EZ54" s="95"/>
      <c r="FA54" s="95"/>
      <c r="FB54" s="95"/>
      <c r="FC54" s="95"/>
      <c r="FD54" s="95"/>
      <c r="FE54" s="95"/>
      <c r="FF54" s="95"/>
      <c r="FG54" s="95"/>
      <c r="FH54" s="95"/>
      <c r="FI54" s="95"/>
      <c r="FJ54" s="95"/>
      <c r="FK54" s="95"/>
      <c r="FL54" s="95"/>
      <c r="FM54" s="95"/>
      <c r="FN54" s="95"/>
      <c r="FO54" s="95"/>
      <c r="FP54" s="95"/>
      <c r="FQ54" s="95"/>
      <c r="FR54" s="95"/>
      <c r="FS54" s="95"/>
      <c r="FT54" s="95"/>
      <c r="FU54" s="100">
        <f t="shared" si="4"/>
        <v>2500000</v>
      </c>
      <c r="FV54" s="95"/>
      <c r="FW54" s="95"/>
      <c r="FX54" s="95"/>
      <c r="FY54" s="95"/>
      <c r="FZ54" s="95"/>
      <c r="GA54" s="95"/>
      <c r="GB54" s="95"/>
      <c r="GC54" s="95"/>
      <c r="GD54" s="95"/>
      <c r="GE54" s="95"/>
      <c r="GF54" s="95"/>
      <c r="GG54" s="95"/>
      <c r="GH54" s="95"/>
      <c r="GI54" s="95"/>
      <c r="GJ54" s="95"/>
      <c r="GK54" s="95"/>
      <c r="GL54" s="95"/>
      <c r="GM54" s="95"/>
      <c r="GN54" s="95">
        <v>2500000</v>
      </c>
      <c r="GO54" s="95"/>
      <c r="GP54" s="95"/>
      <c r="GQ54" s="95"/>
      <c r="GR54" s="95"/>
      <c r="GS54" s="95"/>
      <c r="GT54" s="95"/>
      <c r="GU54" s="95"/>
      <c r="GV54" s="95"/>
      <c r="GW54" s="95"/>
      <c r="GX54" s="95"/>
      <c r="GY54" s="95"/>
      <c r="GZ54" s="95"/>
      <c r="HA54" s="95"/>
      <c r="HB54" s="95"/>
      <c r="HC54" s="95"/>
      <c r="HD54" s="95"/>
      <c r="HE54" s="95"/>
      <c r="HF54" s="95"/>
      <c r="HG54" s="95"/>
      <c r="HH54" s="95"/>
      <c r="HI54" s="95"/>
      <c r="HJ54" s="95"/>
    </row>
    <row r="55" spans="1:218" ht="63.75">
      <c r="A55" s="366"/>
      <c r="B55" s="20">
        <v>11004</v>
      </c>
      <c r="C55" s="38" t="s">
        <v>356</v>
      </c>
      <c r="D55" s="39" t="s">
        <v>205</v>
      </c>
      <c r="E55" s="39" t="s">
        <v>678</v>
      </c>
      <c r="F55" s="39" t="s">
        <v>678</v>
      </c>
      <c r="G55" s="100">
        <f t="shared" si="2"/>
        <v>45474.82</v>
      </c>
      <c r="H55" s="171">
        <v>39072.86</v>
      </c>
      <c r="I55" s="173"/>
      <c r="J55" s="173"/>
      <c r="K55" s="173"/>
      <c r="L55" s="171"/>
      <c r="M55" s="171">
        <v>1328.32</v>
      </c>
      <c r="N55" s="171">
        <v>59.29</v>
      </c>
      <c r="O55" s="171">
        <v>276.02999999999997</v>
      </c>
      <c r="P55" s="171">
        <v>538.81999999999994</v>
      </c>
      <c r="Q55" s="171"/>
      <c r="R55" s="171">
        <v>932.41</v>
      </c>
      <c r="S55" s="171"/>
      <c r="T55" s="171">
        <v>253.32</v>
      </c>
      <c r="U55" s="171"/>
      <c r="V55" s="171"/>
      <c r="W55" s="95"/>
      <c r="X55" s="95"/>
      <c r="Y55" s="171">
        <v>203.28</v>
      </c>
      <c r="Z55" s="95"/>
      <c r="AA55" s="95"/>
      <c r="AB55" s="171">
        <v>275.8</v>
      </c>
      <c r="AC55" s="171"/>
      <c r="AD55" s="171">
        <v>523.21</v>
      </c>
      <c r="AE55" s="171">
        <v>1143.75</v>
      </c>
      <c r="AF55" s="171"/>
      <c r="AG55" s="171">
        <v>151.16999999999999</v>
      </c>
      <c r="AH55" s="171"/>
      <c r="AI55" s="95"/>
      <c r="AJ55" s="95"/>
      <c r="AK55" s="95"/>
      <c r="AL55" s="95"/>
      <c r="AM55" s="95"/>
      <c r="AN55" s="95"/>
      <c r="AO55" s="171">
        <v>269.75</v>
      </c>
      <c r="AP55" s="171"/>
      <c r="AQ55" s="171">
        <v>446.81000000000006</v>
      </c>
      <c r="AR55" s="95"/>
      <c r="AS55" s="95"/>
      <c r="AT55" s="95"/>
      <c r="AU55" s="95"/>
      <c r="AV55" s="95"/>
      <c r="AW55" s="95"/>
      <c r="AX55" s="100">
        <f t="shared" si="3"/>
        <v>73914.3</v>
      </c>
      <c r="AY55" s="173">
        <v>46595</v>
      </c>
      <c r="AZ55" s="173"/>
      <c r="BA55" s="173"/>
      <c r="BB55" s="173"/>
      <c r="BC55" s="171"/>
      <c r="BD55" s="173">
        <v>2207.3000000000002</v>
      </c>
      <c r="BE55" s="173">
        <v>76.3</v>
      </c>
      <c r="BF55" s="173">
        <v>635.70000000000005</v>
      </c>
      <c r="BG55" s="173">
        <v>720</v>
      </c>
      <c r="BH55" s="173">
        <v>2850</v>
      </c>
      <c r="BI55" s="171"/>
      <c r="BJ55" s="173">
        <v>1664</v>
      </c>
      <c r="BK55" s="171"/>
      <c r="BL55" s="173">
        <v>1258</v>
      </c>
      <c r="BM55" s="173">
        <v>590</v>
      </c>
      <c r="BN55" s="173">
        <v>180</v>
      </c>
      <c r="BO55" s="173">
        <v>240</v>
      </c>
      <c r="BP55" s="95"/>
      <c r="BQ55" s="95"/>
      <c r="BR55" s="173">
        <v>710</v>
      </c>
      <c r="BS55" s="173">
        <v>240</v>
      </c>
      <c r="BT55" s="173">
        <v>1340</v>
      </c>
      <c r="BU55" s="173">
        <v>4000</v>
      </c>
      <c r="BV55" s="171"/>
      <c r="BW55" s="173">
        <v>204</v>
      </c>
      <c r="BX55" s="171"/>
      <c r="BY55" s="95"/>
      <c r="BZ55" s="95"/>
      <c r="CA55" s="95"/>
      <c r="CB55" s="95"/>
      <c r="CC55" s="95"/>
      <c r="CD55" s="95"/>
      <c r="CE55" s="173">
        <v>800</v>
      </c>
      <c r="CF55" s="173"/>
      <c r="CG55" s="173">
        <v>9604</v>
      </c>
      <c r="CH55" s="95"/>
      <c r="CI55" s="95"/>
      <c r="CJ55" s="95"/>
      <c r="CK55" s="95"/>
      <c r="CL55" s="95"/>
      <c r="CM55" s="95"/>
      <c r="CN55" s="241">
        <f t="shared" si="6"/>
        <v>87445.400000000009</v>
      </c>
      <c r="CO55" s="171">
        <v>60260</v>
      </c>
      <c r="CP55" s="173"/>
      <c r="CQ55" s="173"/>
      <c r="CR55" s="173"/>
      <c r="CS55" s="171"/>
      <c r="CT55" s="171">
        <v>2207.3000000000002</v>
      </c>
      <c r="CU55" s="171">
        <v>76.3</v>
      </c>
      <c r="CV55" s="171">
        <v>635.70000000000005</v>
      </c>
      <c r="CW55" s="171">
        <v>840</v>
      </c>
      <c r="CX55" s="171"/>
      <c r="CY55" s="171">
        <v>3150</v>
      </c>
      <c r="CZ55" s="171">
        <v>1300</v>
      </c>
      <c r="DA55" s="171">
        <v>1258</v>
      </c>
      <c r="DB55" s="171"/>
      <c r="DC55" s="171">
        <v>590</v>
      </c>
      <c r="DD55" s="171">
        <v>180</v>
      </c>
      <c r="DE55" s="95"/>
      <c r="DF55" s="171">
        <v>300</v>
      </c>
      <c r="DG55" s="95"/>
      <c r="DH55" s="95"/>
      <c r="DI55" s="171">
        <v>710</v>
      </c>
      <c r="DJ55" s="171">
        <v>800</v>
      </c>
      <c r="DK55" s="171">
        <v>1340</v>
      </c>
      <c r="DL55" s="171">
        <v>3154.1000000000004</v>
      </c>
      <c r="DM55" s="171"/>
      <c r="DN55" s="171">
        <v>240</v>
      </c>
      <c r="DO55" s="171"/>
      <c r="DP55" s="95"/>
      <c r="DQ55" s="95"/>
      <c r="DR55" s="95"/>
      <c r="DS55" s="95"/>
      <c r="DT55" s="95"/>
      <c r="DU55" s="95"/>
      <c r="DV55" s="171">
        <v>800</v>
      </c>
      <c r="DW55" s="173"/>
      <c r="DX55" s="171">
        <v>9604</v>
      </c>
      <c r="DY55" s="171"/>
      <c r="DZ55" s="95"/>
      <c r="EA55" s="95"/>
      <c r="EB55" s="95"/>
      <c r="EC55" s="95"/>
      <c r="ED55" s="95"/>
      <c r="EE55" s="100">
        <f t="shared" si="5"/>
        <v>0</v>
      </c>
      <c r="EF55" s="95"/>
      <c r="EG55" s="173"/>
      <c r="EH55" s="173"/>
      <c r="EI55" s="173"/>
      <c r="EJ55" s="171"/>
      <c r="EK55" s="173"/>
      <c r="EL55" s="173"/>
      <c r="EM55" s="173"/>
      <c r="EN55" s="173"/>
      <c r="EO55" s="173"/>
      <c r="EP55" s="95"/>
      <c r="EQ55" s="171"/>
      <c r="ER55" s="171"/>
      <c r="ES55" s="171"/>
      <c r="ET55" s="171"/>
      <c r="EU55" s="95"/>
      <c r="EV55" s="95"/>
      <c r="EW55" s="95"/>
      <c r="EX55" s="95"/>
      <c r="EY55" s="95"/>
      <c r="EZ55" s="95"/>
      <c r="FA55" s="95"/>
      <c r="FB55" s="95"/>
      <c r="FC55" s="95"/>
      <c r="FD55" s="171"/>
      <c r="FE55" s="171"/>
      <c r="FF55" s="171"/>
      <c r="FG55" s="95"/>
      <c r="FH55" s="95"/>
      <c r="FI55" s="95"/>
      <c r="FJ55" s="95"/>
      <c r="FK55" s="95"/>
      <c r="FL55" s="95"/>
      <c r="FM55" s="95"/>
      <c r="FN55" s="95"/>
      <c r="FO55" s="95"/>
      <c r="FP55" s="95"/>
      <c r="FQ55" s="95"/>
      <c r="FR55" s="95"/>
      <c r="FS55" s="95"/>
      <c r="FT55" s="95"/>
      <c r="FU55" s="100">
        <f t="shared" si="4"/>
        <v>0</v>
      </c>
      <c r="FV55" s="95"/>
      <c r="FW55" s="95"/>
      <c r="FX55" s="95"/>
      <c r="FY55" s="95"/>
      <c r="FZ55" s="171"/>
      <c r="GA55" s="171"/>
      <c r="GB55" s="171"/>
      <c r="GC55" s="171"/>
      <c r="GD55" s="171"/>
      <c r="GE55" s="171"/>
      <c r="GF55" s="95"/>
      <c r="GG55" s="171"/>
      <c r="GH55" s="171"/>
      <c r="GI55" s="171"/>
      <c r="GJ55" s="171"/>
      <c r="GK55" s="95"/>
      <c r="GL55" s="95"/>
      <c r="GM55" s="95"/>
      <c r="GN55" s="95"/>
      <c r="GO55" s="95"/>
      <c r="GP55" s="95"/>
      <c r="GQ55" s="95"/>
      <c r="GR55" s="95"/>
      <c r="GS55" s="95"/>
      <c r="GT55" s="171"/>
      <c r="GU55" s="171"/>
      <c r="GV55" s="171"/>
      <c r="GW55" s="95"/>
      <c r="GX55" s="95"/>
      <c r="GY55" s="95"/>
      <c r="GZ55" s="95"/>
      <c r="HA55" s="95"/>
      <c r="HB55" s="95"/>
      <c r="HC55" s="95"/>
      <c r="HD55" s="95"/>
      <c r="HE55" s="95"/>
      <c r="HF55" s="95"/>
      <c r="HG55" s="95"/>
      <c r="HH55" s="95"/>
      <c r="HI55" s="95"/>
      <c r="HJ55" s="95"/>
    </row>
    <row r="56" spans="1:218" ht="114.75">
      <c r="A56" s="367"/>
      <c r="B56" s="20">
        <v>12001</v>
      </c>
      <c r="C56" s="38" t="s">
        <v>358</v>
      </c>
      <c r="D56" s="39" t="s">
        <v>205</v>
      </c>
      <c r="E56" s="39" t="s">
        <v>678</v>
      </c>
      <c r="F56" s="39" t="s">
        <v>678</v>
      </c>
      <c r="G56" s="100">
        <f t="shared" si="2"/>
        <v>1977416.4</v>
      </c>
      <c r="H56" s="95"/>
      <c r="I56" s="95"/>
      <c r="J56" s="95"/>
      <c r="K56" s="95"/>
      <c r="L56" s="95"/>
      <c r="M56" s="95"/>
      <c r="N56" s="95"/>
      <c r="O56" s="95"/>
      <c r="P56" s="95"/>
      <c r="Q56" s="95"/>
      <c r="R56" s="95"/>
      <c r="S56" s="95"/>
      <c r="T56" s="95"/>
      <c r="U56" s="95"/>
      <c r="V56" s="95"/>
      <c r="W56" s="95"/>
      <c r="X56" s="95"/>
      <c r="Y56" s="95"/>
      <c r="Z56" s="95"/>
      <c r="AA56" s="95"/>
      <c r="AB56" s="95"/>
      <c r="AC56" s="95"/>
      <c r="AD56" s="95"/>
      <c r="AE56" s="95"/>
      <c r="AF56" s="95"/>
      <c r="AG56" s="95"/>
      <c r="AH56" s="95"/>
      <c r="AI56" s="95"/>
      <c r="AJ56" s="95"/>
      <c r="AK56" s="95"/>
      <c r="AL56" s="95"/>
      <c r="AM56" s="95"/>
      <c r="AN56" s="95"/>
      <c r="AO56" s="95"/>
      <c r="AP56" s="95"/>
      <c r="AQ56" s="95"/>
      <c r="AR56" s="171">
        <v>1668354.73</v>
      </c>
      <c r="AS56" s="171"/>
      <c r="AT56" s="95"/>
      <c r="AU56" s="95"/>
      <c r="AV56" s="171">
        <v>309061.67</v>
      </c>
      <c r="AW56" s="95"/>
      <c r="AX56" s="100">
        <f t="shared" si="3"/>
        <v>6283748.1999999993</v>
      </c>
      <c r="AY56" s="95"/>
      <c r="AZ56" s="95"/>
      <c r="BA56" s="95"/>
      <c r="BB56" s="95"/>
      <c r="BC56" s="95"/>
      <c r="BD56" s="95"/>
      <c r="BE56" s="95"/>
      <c r="BF56" s="95"/>
      <c r="BG56" s="95"/>
      <c r="BH56" s="95"/>
      <c r="BI56" s="95"/>
      <c r="BJ56" s="95"/>
      <c r="BK56" s="95"/>
      <c r="BL56" s="95"/>
      <c r="BM56" s="95"/>
      <c r="BN56" s="95"/>
      <c r="BO56" s="95"/>
      <c r="BP56" s="95"/>
      <c r="BQ56" s="95"/>
      <c r="BR56" s="95"/>
      <c r="BS56" s="95"/>
      <c r="BT56" s="95"/>
      <c r="BU56" s="95"/>
      <c r="BV56" s="95"/>
      <c r="BW56" s="95"/>
      <c r="BX56" s="95"/>
      <c r="BY56" s="95"/>
      <c r="BZ56" s="95"/>
      <c r="CA56" s="95"/>
      <c r="CB56" s="95"/>
      <c r="CC56" s="95"/>
      <c r="CD56" s="95"/>
      <c r="CE56" s="95"/>
      <c r="CF56" s="95"/>
      <c r="CG56" s="95"/>
      <c r="CH56" s="171">
        <v>5641852.6999999993</v>
      </c>
      <c r="CI56" s="171"/>
      <c r="CJ56" s="171">
        <v>408.7</v>
      </c>
      <c r="CK56" s="171"/>
      <c r="CL56" s="171">
        <v>641486.80000000005</v>
      </c>
      <c r="CM56" s="95"/>
      <c r="CN56" s="241">
        <f t="shared" si="6"/>
        <v>6327841</v>
      </c>
      <c r="CO56" s="95"/>
      <c r="CP56" s="95"/>
      <c r="CQ56" s="95"/>
      <c r="CR56" s="95"/>
      <c r="CS56" s="95"/>
      <c r="CT56" s="95"/>
      <c r="CU56" s="95"/>
      <c r="CV56" s="95"/>
      <c r="CW56" s="95"/>
      <c r="CX56" s="95"/>
      <c r="CY56" s="95"/>
      <c r="CZ56" s="95"/>
      <c r="DA56" s="95"/>
      <c r="DB56" s="95"/>
      <c r="DC56" s="95"/>
      <c r="DD56" s="95"/>
      <c r="DE56" s="95"/>
      <c r="DF56" s="95"/>
      <c r="DG56" s="95"/>
      <c r="DH56" s="95"/>
      <c r="DI56" s="95"/>
      <c r="DJ56" s="95"/>
      <c r="DK56" s="95"/>
      <c r="DL56" s="95"/>
      <c r="DM56" s="95"/>
      <c r="DN56" s="95"/>
      <c r="DO56" s="95"/>
      <c r="DP56" s="95"/>
      <c r="DQ56" s="95"/>
      <c r="DR56" s="95"/>
      <c r="DS56" s="95"/>
      <c r="DT56" s="95"/>
      <c r="DU56" s="95"/>
      <c r="DV56" s="95"/>
      <c r="DW56" s="95"/>
      <c r="DX56" s="95"/>
      <c r="DY56" s="95"/>
      <c r="DZ56" s="95">
        <v>5818700</v>
      </c>
      <c r="EA56" s="95"/>
      <c r="EB56" s="95"/>
      <c r="EC56" s="95">
        <v>509141</v>
      </c>
      <c r="ED56" s="95"/>
      <c r="EE56" s="100">
        <f t="shared" si="5"/>
        <v>243959.09465000007</v>
      </c>
      <c r="EF56" s="95"/>
      <c r="EG56" s="95"/>
      <c r="EH56" s="95"/>
      <c r="EI56" s="95"/>
      <c r="EJ56" s="95"/>
      <c r="EK56" s="95"/>
      <c r="EL56" s="95"/>
      <c r="EM56" s="95"/>
      <c r="EN56" s="95"/>
      <c r="EO56" s="95"/>
      <c r="EP56" s="95"/>
      <c r="EQ56" s="95"/>
      <c r="ER56" s="95"/>
      <c r="ES56" s="95"/>
      <c r="ET56" s="95"/>
      <c r="EU56" s="95"/>
      <c r="EV56" s="95"/>
      <c r="EW56" s="95"/>
      <c r="EX56" s="95"/>
      <c r="EY56" s="95"/>
      <c r="EZ56" s="95"/>
      <c r="FA56" s="95"/>
      <c r="FB56" s="95"/>
      <c r="FC56" s="95"/>
      <c r="FD56" s="95"/>
      <c r="FE56" s="95"/>
      <c r="FF56" s="95"/>
      <c r="FG56" s="95"/>
      <c r="FH56" s="95"/>
      <c r="FI56" s="95"/>
      <c r="FJ56" s="95"/>
      <c r="FK56" s="95"/>
      <c r="FL56" s="95"/>
      <c r="FM56" s="95"/>
      <c r="FN56" s="95"/>
      <c r="FO56" s="95"/>
      <c r="FP56" s="95">
        <v>212299.89465000006</v>
      </c>
      <c r="FQ56" s="95"/>
      <c r="FR56" s="95"/>
      <c r="FS56" s="95">
        <v>31659.200000000001</v>
      </c>
      <c r="FT56" s="95"/>
      <c r="FU56" s="100">
        <f t="shared" si="4"/>
        <v>0</v>
      </c>
      <c r="FV56" s="95"/>
      <c r="FW56" s="95"/>
      <c r="FX56" s="95"/>
      <c r="FY56" s="95"/>
      <c r="FZ56" s="95"/>
      <c r="GA56" s="95"/>
      <c r="GB56" s="95"/>
      <c r="GC56" s="95"/>
      <c r="GD56" s="95"/>
      <c r="GE56" s="95"/>
      <c r="GF56" s="95"/>
      <c r="GG56" s="95"/>
      <c r="GH56" s="95"/>
      <c r="GI56" s="95"/>
      <c r="GJ56" s="95"/>
      <c r="GK56" s="95"/>
      <c r="GL56" s="95"/>
      <c r="GM56" s="95"/>
      <c r="GN56" s="95"/>
      <c r="GO56" s="95"/>
      <c r="GP56" s="95"/>
      <c r="GQ56" s="95"/>
      <c r="GR56" s="95"/>
      <c r="GS56" s="95"/>
      <c r="GT56" s="95"/>
      <c r="GU56" s="95"/>
      <c r="GV56" s="95"/>
      <c r="GW56" s="95"/>
      <c r="GX56" s="95"/>
      <c r="GY56" s="95"/>
      <c r="GZ56" s="95"/>
      <c r="HA56" s="95"/>
      <c r="HB56" s="95"/>
      <c r="HC56" s="95"/>
      <c r="HD56" s="95"/>
      <c r="HE56" s="95"/>
      <c r="HF56" s="95"/>
      <c r="HG56" s="95"/>
      <c r="HH56" s="95"/>
      <c r="HI56" s="95"/>
      <c r="HJ56" s="95"/>
    </row>
    <row r="57" spans="1:218">
      <c r="A57" s="361" t="s">
        <v>95</v>
      </c>
      <c r="B57" s="362"/>
      <c r="C57" s="363"/>
      <c r="D57" s="10" t="s">
        <v>79</v>
      </c>
      <c r="E57" s="10" t="s">
        <v>79</v>
      </c>
      <c r="F57" s="10" t="s">
        <v>79</v>
      </c>
      <c r="G57" s="144">
        <f>SUM(G5:G56)</f>
        <v>40551221.288999997</v>
      </c>
      <c r="H57" s="144">
        <f>SUM(H5:H56)</f>
        <v>1357009.73</v>
      </c>
      <c r="I57" s="144"/>
      <c r="J57" s="144"/>
      <c r="K57" s="144"/>
      <c r="L57" s="144"/>
      <c r="M57" s="144">
        <f>SUM(M5:M56)</f>
        <v>43818.92</v>
      </c>
      <c r="N57" s="144">
        <f>SUM(N5:N56)</f>
        <v>1582.7</v>
      </c>
      <c r="O57" s="144">
        <f>SUM(O5:O56)</f>
        <v>7081.8099999999995</v>
      </c>
      <c r="P57" s="144">
        <f>SUM(P5:P56)</f>
        <v>1585.82</v>
      </c>
      <c r="Q57" s="144"/>
      <c r="R57" s="144">
        <f>SUM(R5:R56)</f>
        <v>2905.31</v>
      </c>
      <c r="S57" s="144"/>
      <c r="T57" s="144">
        <f>SUM(T5:T56)</f>
        <v>253.32</v>
      </c>
      <c r="U57" s="144"/>
      <c r="V57" s="144"/>
      <c r="W57" s="144">
        <f t="shared" ref="W57:AB57" si="8">SUM(W5:W56)</f>
        <v>40023.259999999995</v>
      </c>
      <c r="X57" s="144">
        <f t="shared" si="8"/>
        <v>0</v>
      </c>
      <c r="Y57" s="144">
        <f t="shared" si="8"/>
        <v>24091.41</v>
      </c>
      <c r="Z57" s="144">
        <f t="shared" si="8"/>
        <v>255504.84</v>
      </c>
      <c r="AA57" s="144">
        <f t="shared" si="8"/>
        <v>21859.1</v>
      </c>
      <c r="AB57" s="144">
        <f t="shared" si="8"/>
        <v>405.8</v>
      </c>
      <c r="AC57" s="144"/>
      <c r="AD57" s="144">
        <f>SUM(AD5:AD56)</f>
        <v>8594.0460000000003</v>
      </c>
      <c r="AE57" s="144">
        <f>SUM(AE5:AE56)</f>
        <v>13460.64</v>
      </c>
      <c r="AF57" s="144"/>
      <c r="AG57" s="144">
        <f>SUM(AG5:AG56)</f>
        <v>2177.9699999999998</v>
      </c>
      <c r="AH57" s="144"/>
      <c r="AI57" s="144">
        <f t="shared" ref="AI57:AO57" si="9">SUM(AI5:AI56)</f>
        <v>30408176.142999999</v>
      </c>
      <c r="AJ57" s="144">
        <f t="shared" si="9"/>
        <v>1423365.3099999998</v>
      </c>
      <c r="AK57" s="144">
        <f t="shared" si="9"/>
        <v>1429528.26</v>
      </c>
      <c r="AL57" s="144">
        <f t="shared" si="9"/>
        <v>47934.6</v>
      </c>
      <c r="AM57" s="144">
        <f t="shared" si="9"/>
        <v>927663.87</v>
      </c>
      <c r="AN57" s="144">
        <f t="shared" si="9"/>
        <v>809919.12</v>
      </c>
      <c r="AO57" s="144">
        <f t="shared" si="9"/>
        <v>382.75</v>
      </c>
      <c r="AP57" s="144"/>
      <c r="AQ57" s="144">
        <f>SUM(AQ5:AQ56)</f>
        <v>91809.34</v>
      </c>
      <c r="AR57" s="144">
        <f>SUM(AR5:AR56)</f>
        <v>1668354.73</v>
      </c>
      <c r="AS57" s="144"/>
      <c r="AT57" s="144">
        <f>SUM(AT5:AT56)</f>
        <v>50939.6</v>
      </c>
      <c r="AU57" s="144"/>
      <c r="AV57" s="144">
        <f>SUM(AV5:AV56)</f>
        <v>309061.67</v>
      </c>
      <c r="AW57" s="144">
        <f>SUM(AW5:AW56)</f>
        <v>0</v>
      </c>
      <c r="AX57" s="144">
        <f>SUM(AX5:AX56)</f>
        <v>61353360.899999976</v>
      </c>
      <c r="AY57" s="144">
        <f>SUM(AY5:AY56)</f>
        <v>1867311.9</v>
      </c>
      <c r="AZ57" s="144"/>
      <c r="BA57" s="144"/>
      <c r="BB57" s="144"/>
      <c r="BC57" s="144"/>
      <c r="BD57" s="144">
        <f>SUM(BD5:BD56)</f>
        <v>69028.7</v>
      </c>
      <c r="BE57" s="144">
        <f>SUM(BE5:BE56)</f>
        <v>923.9</v>
      </c>
      <c r="BF57" s="144">
        <f>SUM(BF5:BF56)</f>
        <v>13463.400000000001</v>
      </c>
      <c r="BG57" s="144">
        <f>SUM(BG5:BG56)</f>
        <v>1990</v>
      </c>
      <c r="BH57" s="144">
        <f>SUM(BH5:BH56)</f>
        <v>9150</v>
      </c>
      <c r="BI57" s="144"/>
      <c r="BJ57" s="144">
        <f>SUM(BJ5:BJ56)</f>
        <v>1664</v>
      </c>
      <c r="BK57" s="144"/>
      <c r="BL57" s="144">
        <f t="shared" ref="BL57:BU57" si="10">SUM(BL5:BL56)</f>
        <v>2859</v>
      </c>
      <c r="BM57" s="144">
        <f t="shared" si="10"/>
        <v>227640</v>
      </c>
      <c r="BN57" s="144">
        <f t="shared" si="10"/>
        <v>72180</v>
      </c>
      <c r="BO57" s="144">
        <f t="shared" si="10"/>
        <v>3540</v>
      </c>
      <c r="BP57" s="144">
        <f t="shared" si="10"/>
        <v>1131605.2</v>
      </c>
      <c r="BQ57" s="144">
        <f t="shared" si="10"/>
        <v>36569.1</v>
      </c>
      <c r="BR57" s="144">
        <f t="shared" si="10"/>
        <v>12822.2</v>
      </c>
      <c r="BS57" s="144">
        <f t="shared" si="10"/>
        <v>13911</v>
      </c>
      <c r="BT57" s="144">
        <f t="shared" si="10"/>
        <v>9700</v>
      </c>
      <c r="BU57" s="144">
        <f t="shared" si="10"/>
        <v>30147.1</v>
      </c>
      <c r="BV57" s="144"/>
      <c r="BW57" s="144">
        <f>SUM(BW5:BW56)</f>
        <v>3846.3</v>
      </c>
      <c r="BX57" s="144"/>
      <c r="BY57" s="144">
        <f t="shared" ref="BY57:CE57" si="11">SUM(BY5:BY56)</f>
        <v>31374157.599999994</v>
      </c>
      <c r="BZ57" s="144">
        <f t="shared" si="11"/>
        <v>3695997.0999999996</v>
      </c>
      <c r="CA57" s="144">
        <f t="shared" si="11"/>
        <v>7651800.7999999998</v>
      </c>
      <c r="CB57" s="144">
        <f t="shared" si="11"/>
        <v>650000</v>
      </c>
      <c r="CC57" s="144">
        <f t="shared" si="11"/>
        <v>0</v>
      </c>
      <c r="CD57" s="144">
        <f t="shared" si="11"/>
        <v>2207683.9</v>
      </c>
      <c r="CE57" s="144">
        <f t="shared" si="11"/>
        <v>913</v>
      </c>
      <c r="CF57" s="144"/>
      <c r="CG57" s="144">
        <f>SUM(CG5:CG56)</f>
        <v>519789.5</v>
      </c>
      <c r="CH57" s="144">
        <f>SUM(CH5:CH56)</f>
        <v>5641852.6999999993</v>
      </c>
      <c r="CI57" s="144"/>
      <c r="CJ57" s="144">
        <f>SUM(CJ5:CJ56)</f>
        <v>4019794.9000000004</v>
      </c>
      <c r="CK57" s="144"/>
      <c r="CL57" s="144">
        <f>SUM(CL5:CL56)</f>
        <v>818980.70000000007</v>
      </c>
      <c r="CM57" s="144">
        <f>SUM(CM5:CM56)</f>
        <v>0</v>
      </c>
      <c r="CN57" s="243">
        <f>SUM(CN5:CN56)</f>
        <v>91135876.978</v>
      </c>
      <c r="CO57" s="144">
        <f>SUM(CO5:CO56)</f>
        <v>1998985.6839999999</v>
      </c>
      <c r="CP57" s="144"/>
      <c r="CQ57" s="144"/>
      <c r="CR57" s="144"/>
      <c r="CS57" s="144"/>
      <c r="CT57" s="144">
        <f>SUM(CT5:CT56)</f>
        <v>73088.3</v>
      </c>
      <c r="CU57" s="144">
        <f>SUM(CU5:CU56)</f>
        <v>1858.3</v>
      </c>
      <c r="CV57" s="144">
        <f>SUM(CV5:CV56)</f>
        <v>17841.7</v>
      </c>
      <c r="CW57" s="144">
        <f>SUM(CW5:CW56)</f>
        <v>2110</v>
      </c>
      <c r="CX57" s="144"/>
      <c r="CY57" s="144">
        <f>SUM(CY5:CY56)</f>
        <v>10410</v>
      </c>
      <c r="CZ57" s="144">
        <f>SUM(CZ5:CZ56)</f>
        <v>11300</v>
      </c>
      <c r="DA57" s="144">
        <f>SUM(DA5:DA56)</f>
        <v>1258</v>
      </c>
      <c r="DB57" s="144"/>
      <c r="DC57" s="144">
        <f t="shared" ref="DC57:DL57" si="12">SUM(DC5:DC56)</f>
        <v>2290</v>
      </c>
      <c r="DD57" s="144">
        <f t="shared" si="12"/>
        <v>229130</v>
      </c>
      <c r="DE57" s="144">
        <f t="shared" si="12"/>
        <v>64000</v>
      </c>
      <c r="DF57" s="144">
        <f t="shared" si="12"/>
        <v>12400</v>
      </c>
      <c r="DG57" s="144">
        <f t="shared" si="12"/>
        <v>2881987.4</v>
      </c>
      <c r="DH57" s="144">
        <f t="shared" si="12"/>
        <v>49635</v>
      </c>
      <c r="DI57" s="144">
        <f t="shared" si="12"/>
        <v>5710</v>
      </c>
      <c r="DJ57" s="144">
        <f t="shared" si="12"/>
        <v>14492</v>
      </c>
      <c r="DK57" s="144">
        <f t="shared" si="12"/>
        <v>10104.9</v>
      </c>
      <c r="DL57" s="144">
        <f t="shared" si="12"/>
        <v>29334.400000000001</v>
      </c>
      <c r="DM57" s="144"/>
      <c r="DN57" s="144">
        <f>SUM(DN5:DN56)</f>
        <v>4984.3</v>
      </c>
      <c r="DO57" s="144"/>
      <c r="DP57" s="144">
        <f t="shared" ref="DP57:DV57" si="13">SUM(DP5:DP56)</f>
        <v>43897526.524000004</v>
      </c>
      <c r="DQ57" s="144">
        <f t="shared" si="13"/>
        <v>4769727.91</v>
      </c>
      <c r="DR57" s="144">
        <f t="shared" si="13"/>
        <v>12140315.200000001</v>
      </c>
      <c r="DS57" s="144">
        <f t="shared" si="13"/>
        <v>4020000</v>
      </c>
      <c r="DT57" s="144">
        <f t="shared" si="13"/>
        <v>790445</v>
      </c>
      <c r="DU57" s="144">
        <f t="shared" si="13"/>
        <v>5234859.9000000004</v>
      </c>
      <c r="DV57" s="144">
        <f t="shared" si="13"/>
        <v>27514</v>
      </c>
      <c r="DW57" s="144"/>
      <c r="DX57" s="144">
        <f>SUM(DX5:DX56)</f>
        <v>776262.8</v>
      </c>
      <c r="DY57" s="144"/>
      <c r="DZ57" s="144">
        <f>SUM(DZ5:DZ56)</f>
        <v>9818700</v>
      </c>
      <c r="EA57" s="144">
        <f>SUM(EA5:EA56)</f>
        <v>64479.4</v>
      </c>
      <c r="EB57" s="144"/>
      <c r="EC57" s="144">
        <f>SUM(EC5:EC56)</f>
        <v>509141</v>
      </c>
      <c r="ED57" s="144">
        <f>SUM(ED5:ED56)</f>
        <v>0</v>
      </c>
      <c r="EE57" s="243">
        <f>SUM(EE5:EE56)</f>
        <v>78502918.834114</v>
      </c>
      <c r="EF57" s="144">
        <f>SUM(EF5:EF56)</f>
        <v>1952459.348</v>
      </c>
      <c r="EG57" s="144"/>
      <c r="EH57" s="144"/>
      <c r="EI57" s="144"/>
      <c r="EJ57" s="144"/>
      <c r="EK57" s="144">
        <f>SUM(EK5:EK56)</f>
        <v>70881</v>
      </c>
      <c r="EL57" s="144">
        <f>SUM(EL5:EL56)</f>
        <v>1782</v>
      </c>
      <c r="EM57" s="144">
        <f>SUM(EM5:EM56)</f>
        <v>17206</v>
      </c>
      <c r="EN57" s="144">
        <f>SUM(EN5:EN56)</f>
        <v>1270</v>
      </c>
      <c r="EO57" s="144"/>
      <c r="EP57" s="144">
        <f>SUM(EP5:EP56)</f>
        <v>7260</v>
      </c>
      <c r="EQ57" s="144"/>
      <c r="ER57" s="144"/>
      <c r="ES57" s="144"/>
      <c r="ET57" s="144"/>
      <c r="EU57" s="144">
        <f>SUM(EU5:EU56)</f>
        <v>228950</v>
      </c>
      <c r="EV57" s="144">
        <f>SUM(EV5:EV56)</f>
        <v>64000</v>
      </c>
      <c r="EW57" s="144">
        <f>SUM(EW5:EW56)</f>
        <v>12100</v>
      </c>
      <c r="EX57" s="144">
        <f>SUM(EX5:EX56)</f>
        <v>3273273.11</v>
      </c>
      <c r="EY57" s="144">
        <f>SUM(EY5:EY56)</f>
        <v>49635</v>
      </c>
      <c r="EZ57" s="144"/>
      <c r="FA57" s="144"/>
      <c r="FB57" s="144">
        <f>SUM(FB5:FB56)</f>
        <v>8764.9</v>
      </c>
      <c r="FC57" s="144"/>
      <c r="FD57" s="144"/>
      <c r="FE57" s="144"/>
      <c r="FF57" s="144"/>
      <c r="FG57" s="144">
        <f t="shared" ref="FG57:FL57" si="14">SUM(FG5:FG56)</f>
        <v>44900351.324000001</v>
      </c>
      <c r="FH57" s="144">
        <f t="shared" si="14"/>
        <v>4473097.51</v>
      </c>
      <c r="FI57" s="144">
        <f t="shared" si="14"/>
        <v>11515313.800000001</v>
      </c>
      <c r="FJ57" s="144">
        <f t="shared" si="14"/>
        <v>0</v>
      </c>
      <c r="FK57" s="144">
        <f t="shared" si="14"/>
        <v>790445</v>
      </c>
      <c r="FL57" s="144">
        <f t="shared" si="14"/>
        <v>4601647.3</v>
      </c>
      <c r="FM57" s="144"/>
      <c r="FN57" s="144"/>
      <c r="FO57" s="144">
        <f>SUM(FO5:FO56)</f>
        <v>766658.8</v>
      </c>
      <c r="FP57" s="144">
        <f>SUM(FP5:FP56)</f>
        <v>4212299.8946500001</v>
      </c>
      <c r="FQ57" s="144">
        <f>SUM(FQ5:FQ56)</f>
        <v>102086.6</v>
      </c>
      <c r="FR57" s="144"/>
      <c r="FS57" s="144">
        <f>SUM(FS5:FS56)</f>
        <v>34659.199999999997</v>
      </c>
      <c r="FT57" s="144">
        <f>SUM(FT5:FT56)</f>
        <v>0</v>
      </c>
      <c r="FU57" s="144">
        <f>SUM(FU5:FU56)</f>
        <v>67025258.368551992</v>
      </c>
      <c r="FV57" s="144">
        <f>SUM(FV5:FV56)</f>
        <v>1964908.564</v>
      </c>
      <c r="FW57" s="144"/>
      <c r="FX57" s="144"/>
      <c r="FY57" s="144"/>
      <c r="FZ57" s="144"/>
      <c r="GA57" s="144"/>
      <c r="GB57" s="144"/>
      <c r="GC57" s="144"/>
      <c r="GD57" s="144"/>
      <c r="GE57" s="144"/>
      <c r="GF57" s="144">
        <f>SUM(GF5:GF56)</f>
        <v>7010</v>
      </c>
      <c r="GG57" s="144"/>
      <c r="GH57" s="144"/>
      <c r="GI57" s="144"/>
      <c r="GJ57" s="144"/>
      <c r="GK57" s="144">
        <f>SUM(GK5:GK56)</f>
        <v>228150</v>
      </c>
      <c r="GL57" s="144">
        <f>SUM(GL5:GL56)</f>
        <v>45000</v>
      </c>
      <c r="GM57" s="144">
        <f>SUM(GM5:GM56)</f>
        <v>11300</v>
      </c>
      <c r="GN57" s="144">
        <f>SUM(GN5:GN56)</f>
        <v>3495701.6</v>
      </c>
      <c r="GO57" s="144">
        <f>SUM(GO5:GO56)</f>
        <v>48635</v>
      </c>
      <c r="GP57" s="144"/>
      <c r="GQ57" s="144"/>
      <c r="GR57" s="144">
        <f>SUM(GR5:GR56)</f>
        <v>8614.9</v>
      </c>
      <c r="GS57" s="144"/>
      <c r="GT57" s="144"/>
      <c r="GU57" s="144"/>
      <c r="GV57" s="144"/>
      <c r="GW57" s="144">
        <f t="shared" ref="GW57:HB57" si="15">SUM(GW5:GW56)</f>
        <v>42134391.610999994</v>
      </c>
      <c r="GX57" s="144">
        <f t="shared" si="15"/>
        <v>4665097.51</v>
      </c>
      <c r="GY57" s="144">
        <f t="shared" si="15"/>
        <v>7101563.8000000007</v>
      </c>
      <c r="GZ57" s="144">
        <f t="shared" si="15"/>
        <v>0</v>
      </c>
      <c r="HA57" s="144">
        <f t="shared" si="15"/>
        <v>373222.40000000002</v>
      </c>
      <c r="HB57" s="144">
        <f t="shared" si="15"/>
        <v>751489.9</v>
      </c>
      <c r="HC57" s="144"/>
      <c r="HD57" s="144"/>
      <c r="HE57" s="144">
        <f>SUM(HE5:HE56)</f>
        <v>567936.4</v>
      </c>
      <c r="HF57" s="144">
        <f>SUM(HF5:HF56)</f>
        <v>4000000</v>
      </c>
      <c r="HG57" s="144">
        <f>SUM(HG5:HG56)</f>
        <v>102086.6</v>
      </c>
      <c r="HH57" s="144"/>
      <c r="HI57" s="144">
        <f>SUM(HI5:HI56)</f>
        <v>3000</v>
      </c>
      <c r="HJ57" s="144">
        <f>SUM(HJ5:HJ56)</f>
        <v>0</v>
      </c>
    </row>
    <row r="62" spans="1:218">
      <c r="G62" s="235"/>
    </row>
  </sheetData>
  <autoFilter ref="A4:HJ57" xr:uid="{00000000-0001-0000-0300-000000000000}"/>
  <mergeCells count="19">
    <mergeCell ref="CN3:ED3"/>
    <mergeCell ref="EE3:FT3"/>
    <mergeCell ref="FU3:HJ3"/>
    <mergeCell ref="A3:B3"/>
    <mergeCell ref="A57:C57"/>
    <mergeCell ref="C3:C4"/>
    <mergeCell ref="D3:F3"/>
    <mergeCell ref="G3:AN3"/>
    <mergeCell ref="AX3:CD3"/>
    <mergeCell ref="A5:A14"/>
    <mergeCell ref="A15:A20"/>
    <mergeCell ref="A21:A23"/>
    <mergeCell ref="A24:A25"/>
    <mergeCell ref="A26:A29"/>
    <mergeCell ref="A30:A32"/>
    <mergeCell ref="A33:A34"/>
    <mergeCell ref="A35:A39"/>
    <mergeCell ref="A40:A52"/>
    <mergeCell ref="A53:A56"/>
  </mergeCells>
  <phoneticPr fontId="23" type="noConversion"/>
  <pageMargins left="0.7" right="0.7" top="0.75" bottom="0.75" header="0.3" footer="0.3"/>
  <ignoredErrors>
    <ignoredError sqref="B5"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2:BK62"/>
  <sheetViews>
    <sheetView workbookViewId="0">
      <pane xSplit="2" ySplit="4" topLeftCell="C47" activePane="bottomRight" state="frozen"/>
      <selection pane="topRight" activeCell="D1" sqref="D1"/>
      <selection pane="bottomLeft" activeCell="A5" sqref="A5"/>
      <selection pane="bottomRight" activeCell="AO51" sqref="AO51"/>
    </sheetView>
  </sheetViews>
  <sheetFormatPr defaultRowHeight="15"/>
  <cols>
    <col min="1" max="1" width="11.5703125" bestFit="1" customWidth="1"/>
    <col min="2" max="2" width="14.42578125" bestFit="1" customWidth="1"/>
    <col min="3" max="3" width="25.28515625" bestFit="1" customWidth="1"/>
    <col min="4" max="4" width="10.85546875" bestFit="1" customWidth="1"/>
    <col min="5" max="5" width="11.85546875" customWidth="1"/>
    <col min="6" max="6" width="10.85546875" bestFit="1" customWidth="1"/>
    <col min="7" max="7" width="11.28515625" bestFit="1" customWidth="1"/>
    <col min="8" max="8" width="11" bestFit="1" customWidth="1"/>
    <col min="9" max="9" width="11.140625" bestFit="1" customWidth="1"/>
    <col min="10" max="10" width="10" bestFit="1" customWidth="1"/>
    <col min="11" max="11" width="10.5703125" bestFit="1" customWidth="1"/>
    <col min="12" max="13" width="9.7109375" bestFit="1" customWidth="1"/>
    <col min="14" max="14" width="10" bestFit="1" customWidth="1"/>
    <col min="15" max="15" width="11.7109375" customWidth="1"/>
    <col min="16" max="16" width="10.5703125" bestFit="1" customWidth="1"/>
    <col min="17" max="17" width="10.7109375" bestFit="1" customWidth="1"/>
    <col min="18" max="18" width="10.28515625" bestFit="1" customWidth="1"/>
    <col min="19" max="19" width="10.7109375" bestFit="1" customWidth="1"/>
    <col min="20" max="20" width="10.5703125" bestFit="1" customWidth="1"/>
    <col min="21" max="21" width="10.42578125" bestFit="1" customWidth="1"/>
    <col min="22" max="22" width="10.28515625" bestFit="1" customWidth="1"/>
    <col min="23" max="23" width="10.140625" bestFit="1" customWidth="1"/>
    <col min="24" max="25" width="10.5703125" bestFit="1" customWidth="1"/>
    <col min="26" max="26" width="10.28515625" bestFit="1" customWidth="1"/>
    <col min="27" max="27" width="10.42578125" bestFit="1" customWidth="1"/>
    <col min="28" max="31" width="10.5703125" bestFit="1" customWidth="1"/>
    <col min="32" max="32" width="10.7109375" bestFit="1" customWidth="1"/>
    <col min="33" max="33" width="10.140625" bestFit="1" customWidth="1"/>
    <col min="34" max="34" width="9.85546875" bestFit="1" customWidth="1"/>
    <col min="35" max="36" width="10.140625" bestFit="1" customWidth="1"/>
    <col min="37" max="37" width="10.28515625" bestFit="1" customWidth="1"/>
    <col min="38" max="38" width="10.42578125" bestFit="1" customWidth="1"/>
    <col min="39" max="39" width="10.5703125" bestFit="1" customWidth="1"/>
    <col min="40" max="40" width="11.140625" bestFit="1" customWidth="1"/>
    <col min="41" max="41" width="11.28515625" bestFit="1" customWidth="1"/>
    <col min="42" max="42" width="10.85546875" bestFit="1" customWidth="1"/>
    <col min="43" max="43" width="10.28515625" bestFit="1" customWidth="1"/>
    <col min="44" max="44" width="11.85546875" customWidth="1"/>
    <col min="45" max="45" width="9.85546875" bestFit="1" customWidth="1"/>
    <col min="46" max="46" width="10.140625" bestFit="1" customWidth="1"/>
    <col min="47" max="47" width="10.42578125" bestFit="1" customWidth="1"/>
    <col min="48" max="48" width="10" bestFit="1" customWidth="1"/>
    <col min="49" max="49" width="10.42578125" bestFit="1" customWidth="1"/>
    <col min="50" max="50" width="10.5703125" bestFit="1" customWidth="1"/>
    <col min="51" max="51" width="10.7109375" bestFit="1" customWidth="1"/>
    <col min="52" max="52" width="11.140625" bestFit="1" customWidth="1"/>
    <col min="53" max="53" width="10.85546875" bestFit="1" customWidth="1"/>
    <col min="54" max="54" width="10.140625" bestFit="1" customWidth="1"/>
    <col min="55" max="55" width="10.28515625" bestFit="1" customWidth="1"/>
    <col min="56" max="56" width="10.85546875" bestFit="1" customWidth="1"/>
    <col min="57" max="58" width="10.42578125" bestFit="1" customWidth="1"/>
    <col min="59" max="59" width="10.85546875" bestFit="1" customWidth="1"/>
    <col min="60" max="60" width="11.28515625" bestFit="1" customWidth="1"/>
    <col min="61" max="61" width="11" customWidth="1"/>
    <col min="62" max="63" width="10.140625" bestFit="1" customWidth="1"/>
  </cols>
  <sheetData>
    <row r="2" spans="1:63" ht="14.25" customHeight="1"/>
    <row r="3" spans="1:63" ht="15" customHeight="1">
      <c r="A3" s="364" t="s">
        <v>21</v>
      </c>
      <c r="B3" s="364"/>
      <c r="C3" s="364" t="s">
        <v>85</v>
      </c>
      <c r="D3" s="364" t="s">
        <v>87</v>
      </c>
      <c r="E3" s="364"/>
      <c r="F3" s="364"/>
      <c r="G3" s="364"/>
      <c r="H3" s="364"/>
      <c r="I3" s="364"/>
      <c r="J3" s="364"/>
      <c r="K3" s="364"/>
      <c r="L3" s="364"/>
      <c r="M3" s="364"/>
      <c r="N3" s="364"/>
      <c r="O3" s="364"/>
      <c r="P3" s="364" t="s">
        <v>86</v>
      </c>
      <c r="Q3" s="364"/>
      <c r="R3" s="364"/>
      <c r="S3" s="364"/>
      <c r="T3" s="364"/>
      <c r="U3" s="364"/>
      <c r="V3" s="364"/>
      <c r="W3" s="364"/>
      <c r="X3" s="364"/>
      <c r="Y3" s="364"/>
      <c r="Z3" s="364"/>
      <c r="AA3" s="364"/>
      <c r="AB3" s="364" t="s">
        <v>93</v>
      </c>
      <c r="AC3" s="364"/>
      <c r="AD3" s="364"/>
      <c r="AE3" s="364"/>
      <c r="AF3" s="364"/>
      <c r="AG3" s="364"/>
      <c r="AH3" s="364"/>
      <c r="AI3" s="364"/>
      <c r="AJ3" s="364"/>
      <c r="AK3" s="364"/>
      <c r="AL3" s="364"/>
      <c r="AM3" s="364"/>
      <c r="AN3" s="375" t="s">
        <v>38</v>
      </c>
      <c r="AO3" s="376"/>
      <c r="AP3" s="376"/>
      <c r="AQ3" s="376"/>
      <c r="AR3" s="376"/>
      <c r="AS3" s="376"/>
      <c r="AT3" s="376"/>
      <c r="AU3" s="376"/>
      <c r="AV3" s="376"/>
      <c r="AW3" s="376"/>
      <c r="AX3" s="377"/>
      <c r="AY3" s="375" t="s">
        <v>89</v>
      </c>
      <c r="AZ3" s="376"/>
      <c r="BA3" s="376"/>
      <c r="BB3" s="376"/>
      <c r="BC3" s="376"/>
      <c r="BD3" s="376"/>
      <c r="BE3" s="376"/>
      <c r="BF3" s="376"/>
      <c r="BG3" s="376"/>
      <c r="BH3" s="376"/>
      <c r="BI3" s="376"/>
      <c r="BJ3" s="377"/>
      <c r="BK3" s="175"/>
    </row>
    <row r="4" spans="1:63" ht="126" customHeight="1">
      <c r="A4" s="8" t="s">
        <v>3</v>
      </c>
      <c r="B4" s="8" t="s">
        <v>46</v>
      </c>
      <c r="C4" s="364"/>
      <c r="D4" s="9" t="s">
        <v>25</v>
      </c>
      <c r="E4" s="46" t="s">
        <v>209</v>
      </c>
      <c r="F4" s="46" t="s">
        <v>210</v>
      </c>
      <c r="G4" s="46" t="s">
        <v>211</v>
      </c>
      <c r="H4" s="46" t="s">
        <v>212</v>
      </c>
      <c r="I4" s="46" t="s">
        <v>213</v>
      </c>
      <c r="J4" s="46" t="s">
        <v>214</v>
      </c>
      <c r="K4" s="46" t="s">
        <v>215</v>
      </c>
      <c r="L4" s="46" t="s">
        <v>216</v>
      </c>
      <c r="M4" s="46" t="s">
        <v>217</v>
      </c>
      <c r="N4" s="46" t="s">
        <v>218</v>
      </c>
      <c r="O4" s="46" t="s">
        <v>219</v>
      </c>
      <c r="P4" s="9" t="s">
        <v>25</v>
      </c>
      <c r="Q4" s="46" t="s">
        <v>209</v>
      </c>
      <c r="R4" s="46" t="s">
        <v>210</v>
      </c>
      <c r="S4" s="46" t="s">
        <v>211</v>
      </c>
      <c r="T4" s="46" t="s">
        <v>212</v>
      </c>
      <c r="U4" s="46" t="s">
        <v>213</v>
      </c>
      <c r="V4" s="46" t="s">
        <v>214</v>
      </c>
      <c r="W4" s="46" t="s">
        <v>215</v>
      </c>
      <c r="X4" s="46" t="s">
        <v>216</v>
      </c>
      <c r="Y4" s="46" t="s">
        <v>217</v>
      </c>
      <c r="Z4" s="46" t="s">
        <v>218</v>
      </c>
      <c r="AA4" s="46" t="s">
        <v>219</v>
      </c>
      <c r="AB4" s="9" t="s">
        <v>25</v>
      </c>
      <c r="AC4" s="46" t="s">
        <v>209</v>
      </c>
      <c r="AD4" s="46" t="s">
        <v>210</v>
      </c>
      <c r="AE4" s="46" t="s">
        <v>211</v>
      </c>
      <c r="AF4" s="46" t="s">
        <v>212</v>
      </c>
      <c r="AG4" s="46" t="s">
        <v>213</v>
      </c>
      <c r="AH4" s="46" t="s">
        <v>214</v>
      </c>
      <c r="AI4" s="46" t="s">
        <v>215</v>
      </c>
      <c r="AJ4" s="46" t="s">
        <v>216</v>
      </c>
      <c r="AK4" s="46" t="s">
        <v>217</v>
      </c>
      <c r="AL4" s="46" t="s">
        <v>218</v>
      </c>
      <c r="AM4" s="46" t="s">
        <v>219</v>
      </c>
      <c r="AN4" s="9" t="s">
        <v>25</v>
      </c>
      <c r="AO4" s="46" t="s">
        <v>209</v>
      </c>
      <c r="AP4" s="46" t="s">
        <v>210</v>
      </c>
      <c r="AQ4" s="46" t="s">
        <v>211</v>
      </c>
      <c r="AR4" s="46" t="s">
        <v>212</v>
      </c>
      <c r="AS4" s="46" t="s">
        <v>213</v>
      </c>
      <c r="AT4" s="46" t="s">
        <v>214</v>
      </c>
      <c r="AU4" s="46" t="s">
        <v>215</v>
      </c>
      <c r="AV4" s="46" t="s">
        <v>216</v>
      </c>
      <c r="AW4" s="46" t="s">
        <v>217</v>
      </c>
      <c r="AX4" s="46" t="s">
        <v>218</v>
      </c>
      <c r="AY4" s="46" t="s">
        <v>219</v>
      </c>
      <c r="AZ4" s="9" t="s">
        <v>25</v>
      </c>
      <c r="BA4" s="46" t="s">
        <v>209</v>
      </c>
      <c r="BB4" s="46" t="s">
        <v>210</v>
      </c>
      <c r="BC4" s="46" t="s">
        <v>211</v>
      </c>
      <c r="BD4" s="46" t="s">
        <v>212</v>
      </c>
      <c r="BE4" s="46" t="s">
        <v>213</v>
      </c>
      <c r="BF4" s="46" t="s">
        <v>214</v>
      </c>
      <c r="BG4" s="46" t="s">
        <v>215</v>
      </c>
      <c r="BH4" s="46" t="s">
        <v>216</v>
      </c>
      <c r="BI4" s="46" t="s">
        <v>217</v>
      </c>
      <c r="BJ4" s="46" t="s">
        <v>218</v>
      </c>
      <c r="BK4" s="46" t="s">
        <v>219</v>
      </c>
    </row>
    <row r="5" spans="1:63" ht="102">
      <c r="A5" s="365">
        <v>1022</v>
      </c>
      <c r="B5" s="20" t="s">
        <v>360</v>
      </c>
      <c r="C5" s="38" t="s">
        <v>225</v>
      </c>
      <c r="D5" s="82">
        <f>SUM(E5:O5)</f>
        <v>235984.1</v>
      </c>
      <c r="E5" s="169">
        <v>50000</v>
      </c>
      <c r="F5" s="169"/>
      <c r="G5" s="169">
        <v>50000</v>
      </c>
      <c r="H5" s="169">
        <v>50000</v>
      </c>
      <c r="I5" s="169"/>
      <c r="J5" s="169"/>
      <c r="K5" s="169"/>
      <c r="L5" s="169"/>
      <c r="M5" s="169">
        <v>75000</v>
      </c>
      <c r="N5" s="169">
        <v>10984.1</v>
      </c>
      <c r="O5" s="169"/>
      <c r="P5" s="82">
        <f>SUM(Q5:AA5)</f>
        <v>167000</v>
      </c>
      <c r="Q5" s="81">
        <v>50000</v>
      </c>
      <c r="R5" s="81"/>
      <c r="S5" s="81">
        <v>30000</v>
      </c>
      <c r="T5" s="81">
        <v>40000</v>
      </c>
      <c r="U5" s="81"/>
      <c r="V5" s="81"/>
      <c r="W5" s="81"/>
      <c r="X5" s="81"/>
      <c r="Y5" s="81">
        <v>47000</v>
      </c>
      <c r="Z5" s="81"/>
      <c r="AA5" s="81"/>
      <c r="AB5" s="82">
        <f>+SUM(AC5:AM5)</f>
        <v>1447391</v>
      </c>
      <c r="AC5" s="81">
        <v>200000</v>
      </c>
      <c r="AD5" s="81">
        <v>200000</v>
      </c>
      <c r="AE5" s="81">
        <v>300000</v>
      </c>
      <c r="AF5" s="81">
        <v>300000</v>
      </c>
      <c r="AG5" s="81"/>
      <c r="AH5" s="81"/>
      <c r="AI5" s="81"/>
      <c r="AJ5" s="81"/>
      <c r="AK5" s="81">
        <v>200000</v>
      </c>
      <c r="AL5" s="81">
        <v>247391</v>
      </c>
      <c r="AM5" s="81"/>
      <c r="AN5" s="82">
        <f>AO5+AP5+AQ5+AR5+AS5+AT5+AU5+AV5+AW5+AX5+AY5</f>
        <v>546000</v>
      </c>
      <c r="AO5" s="81">
        <v>100000</v>
      </c>
      <c r="AP5" s="81">
        <v>50000</v>
      </c>
      <c r="AQ5" s="81">
        <v>100000</v>
      </c>
      <c r="AR5" s="81">
        <v>100000</v>
      </c>
      <c r="AS5" s="81"/>
      <c r="AT5" s="81"/>
      <c r="AU5" s="81"/>
      <c r="AV5" s="81"/>
      <c r="AW5" s="81">
        <v>146000</v>
      </c>
      <c r="AX5" s="81">
        <v>50000</v>
      </c>
      <c r="AY5" s="81"/>
      <c r="AZ5" s="82">
        <f>BA5+BB5+BC5+BD5+BE5+BF5+BG5+BH5+BI5+BJ5+BK5</f>
        <v>546000</v>
      </c>
      <c r="BA5" s="81">
        <v>100000</v>
      </c>
      <c r="BB5" s="81">
        <v>50000</v>
      </c>
      <c r="BC5" s="81">
        <v>100000</v>
      </c>
      <c r="BD5" s="81">
        <v>100000</v>
      </c>
      <c r="BE5" s="81"/>
      <c r="BF5" s="81"/>
      <c r="BG5" s="81"/>
      <c r="BH5" s="81"/>
      <c r="BI5" s="81">
        <v>146000</v>
      </c>
      <c r="BJ5" s="81">
        <v>50000</v>
      </c>
      <c r="BK5" s="81"/>
    </row>
    <row r="6" spans="1:63" ht="51">
      <c r="A6" s="366"/>
      <c r="B6" s="38">
        <v>11002</v>
      </c>
      <c r="C6" s="38" t="s">
        <v>229</v>
      </c>
      <c r="D6" s="82">
        <f t="shared" ref="D6:D29" si="0">SUM(E6:O6)</f>
        <v>325827.45999999996</v>
      </c>
      <c r="E6" s="169">
        <v>217657.9</v>
      </c>
      <c r="F6" s="169">
        <v>11357.8</v>
      </c>
      <c r="G6" s="169">
        <v>8653.56</v>
      </c>
      <c r="H6" s="169">
        <v>8653.56</v>
      </c>
      <c r="I6" s="169">
        <v>14332.46</v>
      </c>
      <c r="J6" s="169">
        <v>14332.5</v>
      </c>
      <c r="K6" s="169">
        <v>8653.56</v>
      </c>
      <c r="L6" s="169">
        <v>11357.8</v>
      </c>
      <c r="M6" s="169">
        <v>5949.32</v>
      </c>
      <c r="N6" s="169">
        <v>11357.8</v>
      </c>
      <c r="O6" s="169">
        <v>13521.2</v>
      </c>
      <c r="P6" s="82">
        <f t="shared" ref="P6:P30" si="1">SUM(Q6:AA6)</f>
        <v>270423.89999999997</v>
      </c>
      <c r="Q6" s="169">
        <v>162254.34</v>
      </c>
      <c r="R6" s="169">
        <v>11357.8</v>
      </c>
      <c r="S6" s="169">
        <v>8653.56</v>
      </c>
      <c r="T6" s="169">
        <v>8653.56</v>
      </c>
      <c r="U6" s="169">
        <v>14332.46</v>
      </c>
      <c r="V6" s="169">
        <v>14332.5</v>
      </c>
      <c r="W6" s="169">
        <v>8653.56</v>
      </c>
      <c r="X6" s="169">
        <v>11357.8</v>
      </c>
      <c r="Y6" s="169">
        <v>5949.32</v>
      </c>
      <c r="Z6" s="169">
        <v>11357.8</v>
      </c>
      <c r="AA6" s="169">
        <v>13521.2</v>
      </c>
      <c r="AB6" s="82">
        <f t="shared" ref="AB6:AB7" si="2">+SUM(AC6:AM6)</f>
        <v>467219</v>
      </c>
      <c r="AC6" s="117">
        <v>278675.90000000002</v>
      </c>
      <c r="AD6" s="117">
        <v>19507.3</v>
      </c>
      <c r="AE6" s="117">
        <v>14862.7</v>
      </c>
      <c r="AF6" s="117">
        <v>14862.7</v>
      </c>
      <c r="AG6" s="117">
        <v>27376</v>
      </c>
      <c r="AH6" s="117">
        <v>24616</v>
      </c>
      <c r="AI6" s="117">
        <v>14862.7</v>
      </c>
      <c r="AJ6" s="117">
        <v>19507.3</v>
      </c>
      <c r="AK6" s="117">
        <v>10218.1</v>
      </c>
      <c r="AL6" s="117">
        <v>19507.3</v>
      </c>
      <c r="AM6" s="117">
        <v>23223</v>
      </c>
      <c r="AN6" s="82">
        <f t="shared" ref="AN6:AN57" si="3">AO6+AP6+AQ6+AR6+AS6+AT6+AU6+AV6+AW6+AX6+AY6</f>
        <v>467219</v>
      </c>
      <c r="AO6" s="117">
        <v>278675.90000000002</v>
      </c>
      <c r="AP6" s="117">
        <v>19507.3</v>
      </c>
      <c r="AQ6" s="117">
        <v>14862.7</v>
      </c>
      <c r="AR6" s="117">
        <v>14862.7</v>
      </c>
      <c r="AS6" s="117">
        <v>27376</v>
      </c>
      <c r="AT6" s="117">
        <v>24616</v>
      </c>
      <c r="AU6" s="117">
        <v>14862.7</v>
      </c>
      <c r="AV6" s="117">
        <v>19507.3</v>
      </c>
      <c r="AW6" s="117">
        <v>10218.1</v>
      </c>
      <c r="AX6" s="117">
        <v>19507.3</v>
      </c>
      <c r="AY6" s="117">
        <v>23223</v>
      </c>
      <c r="AZ6" s="82">
        <f t="shared" ref="AZ6:AZ57" si="4">BA6+BB6+BC6+BD6+BE6+BF6+BG6+BH6+BI6+BJ6+BK6</f>
        <v>467219</v>
      </c>
      <c r="BA6" s="117">
        <v>278675.90000000002</v>
      </c>
      <c r="BB6" s="117">
        <v>19507.3</v>
      </c>
      <c r="BC6" s="117">
        <v>14862.7</v>
      </c>
      <c r="BD6" s="117">
        <v>14862.7</v>
      </c>
      <c r="BE6" s="117">
        <v>27376</v>
      </c>
      <c r="BF6" s="117">
        <v>24616</v>
      </c>
      <c r="BG6" s="117">
        <v>14862.7</v>
      </c>
      <c r="BH6" s="117">
        <v>19507.3</v>
      </c>
      <c r="BI6" s="117">
        <v>10218.1</v>
      </c>
      <c r="BJ6" s="117">
        <v>19507.3</v>
      </c>
      <c r="BK6" s="117">
        <v>23223</v>
      </c>
    </row>
    <row r="7" spans="1:63" ht="38.25">
      <c r="A7" s="366"/>
      <c r="B7" s="38">
        <v>11004</v>
      </c>
      <c r="C7" s="38" t="s">
        <v>231</v>
      </c>
      <c r="D7" s="82">
        <f t="shared" si="0"/>
        <v>0</v>
      </c>
      <c r="E7" s="81"/>
      <c r="F7" s="81"/>
      <c r="G7" s="81"/>
      <c r="H7" s="81"/>
      <c r="I7" s="81"/>
      <c r="J7" s="81"/>
      <c r="K7" s="81"/>
      <c r="L7" s="81"/>
      <c r="M7" s="81"/>
      <c r="N7" s="81"/>
      <c r="O7" s="81"/>
      <c r="P7" s="82">
        <f t="shared" si="1"/>
        <v>350000</v>
      </c>
      <c r="Q7" s="81"/>
      <c r="R7" s="81"/>
      <c r="S7" s="81"/>
      <c r="T7" s="81">
        <v>350000</v>
      </c>
      <c r="U7" s="81"/>
      <c r="V7" s="81"/>
      <c r="W7" s="81"/>
      <c r="X7" s="81"/>
      <c r="Y7" s="81"/>
      <c r="Z7" s="81"/>
      <c r="AA7" s="81"/>
      <c r="AB7" s="82">
        <f t="shared" si="2"/>
        <v>521270.4</v>
      </c>
      <c r="AC7" s="81"/>
      <c r="AD7" s="81"/>
      <c r="AE7" s="81"/>
      <c r="AF7" s="81">
        <v>521270.4</v>
      </c>
      <c r="AG7" s="81"/>
      <c r="AH7" s="81"/>
      <c r="AI7" s="81"/>
      <c r="AJ7" s="81"/>
      <c r="AK7" s="81"/>
      <c r="AL7" s="81"/>
      <c r="AM7" s="81"/>
      <c r="AN7" s="82">
        <f t="shared" si="3"/>
        <v>0</v>
      </c>
      <c r="AO7" s="81"/>
      <c r="AP7" s="81"/>
      <c r="AQ7" s="81"/>
      <c r="AR7" s="81"/>
      <c r="AS7" s="81"/>
      <c r="AT7" s="81"/>
      <c r="AU7" s="81"/>
      <c r="AV7" s="81"/>
      <c r="AW7" s="81"/>
      <c r="AX7" s="81"/>
      <c r="AY7" s="81"/>
      <c r="AZ7" s="82">
        <f t="shared" si="4"/>
        <v>0</v>
      </c>
      <c r="BA7" s="81"/>
      <c r="BB7" s="81"/>
      <c r="BC7" s="81"/>
      <c r="BD7" s="81"/>
      <c r="BE7" s="81"/>
      <c r="BF7" s="81"/>
      <c r="BG7" s="81"/>
      <c r="BH7" s="81"/>
      <c r="BI7" s="81"/>
      <c r="BJ7" s="81"/>
      <c r="BK7" s="81"/>
    </row>
    <row r="8" spans="1:63" ht="38.25">
      <c r="A8" s="366"/>
      <c r="B8" s="38">
        <v>12001</v>
      </c>
      <c r="C8" s="38" t="s">
        <v>233</v>
      </c>
      <c r="D8" s="82">
        <f t="shared" si="0"/>
        <v>11672197.789999997</v>
      </c>
      <c r="E8" s="176">
        <v>484057.71454908996</v>
      </c>
      <c r="F8" s="176">
        <v>1210687.0435699599</v>
      </c>
      <c r="G8" s="176">
        <v>2262282.0312622199</v>
      </c>
      <c r="H8" s="176">
        <v>2548344.2546995399</v>
      </c>
      <c r="I8" s="176">
        <v>1037249.8566083499</v>
      </c>
      <c r="J8" s="176">
        <v>644293.64581020991</v>
      </c>
      <c r="K8" s="176">
        <v>933682.44561767997</v>
      </c>
      <c r="L8" s="176">
        <v>710101.49695022998</v>
      </c>
      <c r="M8" s="176">
        <v>325187.43042939994</v>
      </c>
      <c r="N8" s="176">
        <v>598783.74662699993</v>
      </c>
      <c r="O8" s="176">
        <v>917528.12387631985</v>
      </c>
      <c r="P8" s="82">
        <f t="shared" si="1"/>
        <v>8032798.5999999996</v>
      </c>
      <c r="Q8" s="131">
        <v>200819.965</v>
      </c>
      <c r="R8" s="131">
        <v>819345.45719999983</v>
      </c>
      <c r="S8" s="131">
        <v>1590494.1228</v>
      </c>
      <c r="T8" s="131">
        <v>1654756.5115999999</v>
      </c>
      <c r="U8" s="131">
        <v>682787.88099999994</v>
      </c>
      <c r="V8" s="131">
        <v>514099.11040000001</v>
      </c>
      <c r="W8" s="131">
        <v>666722.28379999998</v>
      </c>
      <c r="X8" s="131">
        <v>514099.11040000001</v>
      </c>
      <c r="Y8" s="131">
        <v>224918.36079999999</v>
      </c>
      <c r="Z8" s="131">
        <v>433771.12439999997</v>
      </c>
      <c r="AA8" s="131">
        <v>730984.67259999993</v>
      </c>
      <c r="AB8" s="82">
        <f>+SUM(AC8:AM8)</f>
        <v>6347641.2999999989</v>
      </c>
      <c r="AC8" s="176">
        <v>263243.03235230001</v>
      </c>
      <c r="AD8" s="176">
        <v>658402.74620120006</v>
      </c>
      <c r="AE8" s="176">
        <v>1230287.1414834</v>
      </c>
      <c r="AF8" s="176">
        <v>1385855.1344637999</v>
      </c>
      <c r="AG8" s="176">
        <v>564083.14412449999</v>
      </c>
      <c r="AH8" s="176">
        <v>350383.45211869996</v>
      </c>
      <c r="AI8" s="176">
        <v>507760.52286960004</v>
      </c>
      <c r="AJ8" s="176">
        <v>386171.45376810001</v>
      </c>
      <c r="AK8" s="176">
        <v>176845.28661799998</v>
      </c>
      <c r="AL8" s="176">
        <v>325633.99868999998</v>
      </c>
      <c r="AM8" s="176">
        <v>498975.38731039996</v>
      </c>
      <c r="AN8" s="82">
        <f t="shared" si="3"/>
        <v>2848497.9999999995</v>
      </c>
      <c r="AO8" s="176">
        <v>118130.060558</v>
      </c>
      <c r="AP8" s="176">
        <v>295457.60655200004</v>
      </c>
      <c r="AQ8" s="176">
        <v>552090.18536399992</v>
      </c>
      <c r="AR8" s="176">
        <v>621901.17434799997</v>
      </c>
      <c r="AS8" s="176">
        <v>253131.77476999999</v>
      </c>
      <c r="AT8" s="176">
        <v>157234.241102</v>
      </c>
      <c r="AU8" s="176">
        <v>227857.05201600003</v>
      </c>
      <c r="AV8" s="176">
        <v>173294.07282600002</v>
      </c>
      <c r="AW8" s="176">
        <v>79359.154280000002</v>
      </c>
      <c r="AX8" s="176">
        <v>146127.9474</v>
      </c>
      <c r="AY8" s="176">
        <v>223914.73078399998</v>
      </c>
      <c r="AZ8" s="82">
        <f t="shared" si="4"/>
        <v>516278.09999999992</v>
      </c>
      <c r="BA8" s="176">
        <v>21410.5690851</v>
      </c>
      <c r="BB8" s="176">
        <v>53550.429644400007</v>
      </c>
      <c r="BC8" s="176">
        <v>100063.98878579999</v>
      </c>
      <c r="BD8" s="176">
        <v>112716.93246059999</v>
      </c>
      <c r="BE8" s="176">
        <v>45879.053356500001</v>
      </c>
      <c r="BF8" s="176">
        <v>28498.034841899997</v>
      </c>
      <c r="BG8" s="176">
        <v>41298.1177752</v>
      </c>
      <c r="BH8" s="176">
        <v>31408.810769700001</v>
      </c>
      <c r="BI8" s="176">
        <v>14383.507866</v>
      </c>
      <c r="BJ8" s="176">
        <v>26485.066529999996</v>
      </c>
      <c r="BK8" s="176">
        <v>40583.588884799996</v>
      </c>
    </row>
    <row r="9" spans="1:63" ht="63.75">
      <c r="A9" s="366"/>
      <c r="B9" s="38">
        <v>12004</v>
      </c>
      <c r="C9" s="38" t="s">
        <v>235</v>
      </c>
      <c r="D9" s="82">
        <f t="shared" si="0"/>
        <v>3739180.47</v>
      </c>
      <c r="E9" s="39">
        <v>1639116.79223</v>
      </c>
      <c r="F9" s="39">
        <v>52767.705200000004</v>
      </c>
      <c r="G9" s="39">
        <v>1402715.20872</v>
      </c>
      <c r="H9" s="39">
        <v>248268.26710000008</v>
      </c>
      <c r="I9" s="39">
        <v>18249.654800000004</v>
      </c>
      <c r="J9" s="39">
        <v>23572.041800000003</v>
      </c>
      <c r="K9" s="39">
        <v>77570.685649999985</v>
      </c>
      <c r="L9" s="39">
        <v>9272.8652999999995</v>
      </c>
      <c r="M9" s="39">
        <v>42098.539699999987</v>
      </c>
      <c r="N9" s="39">
        <v>199227.83140000002</v>
      </c>
      <c r="O9" s="39">
        <v>26320.878100000024</v>
      </c>
      <c r="P9" s="82">
        <f t="shared" si="1"/>
        <v>3495999.7</v>
      </c>
      <c r="Q9" s="39">
        <v>1535078.5195127411</v>
      </c>
      <c r="R9" s="39">
        <v>49271.511082113073</v>
      </c>
      <c r="S9" s="39">
        <v>1309776.4568222312</v>
      </c>
      <c r="T9" s="39">
        <v>231818.92461290245</v>
      </c>
      <c r="U9" s="39">
        <v>17040.499777559744</v>
      </c>
      <c r="V9" s="39">
        <v>22010.244985539612</v>
      </c>
      <c r="W9" s="39">
        <v>72431.137248907369</v>
      </c>
      <c r="X9" s="39">
        <v>8658.4793418663139</v>
      </c>
      <c r="Y9" s="39">
        <v>39309.24525725493</v>
      </c>
      <c r="Z9" s="39">
        <v>186027.72785901735</v>
      </c>
      <c r="AA9" s="39">
        <v>24576.953499867155</v>
      </c>
      <c r="AB9" s="82">
        <f t="shared" ref="AB9:AB10" si="5">+SUM(AC9:AM9)</f>
        <v>4402113.6500000013</v>
      </c>
      <c r="AC9" s="39">
        <v>1929721.8903745234</v>
      </c>
      <c r="AD9" s="39">
        <v>62123.087452929496</v>
      </c>
      <c r="AE9" s="39">
        <v>1651407.7929404972</v>
      </c>
      <c r="AF9" s="39">
        <v>292284.6693898025</v>
      </c>
      <c r="AG9" s="39">
        <v>21485.203816029782</v>
      </c>
      <c r="AH9" s="39">
        <v>27751.21655632486</v>
      </c>
      <c r="AI9" s="39">
        <v>91323.480339991205</v>
      </c>
      <c r="AJ9" s="39">
        <v>10916.885996610199</v>
      </c>
      <c r="AK9" s="39">
        <v>49562.346012798058</v>
      </c>
      <c r="AL9" s="39">
        <v>234549.67287680518</v>
      </c>
      <c r="AM9" s="39">
        <v>30987.404243688768</v>
      </c>
      <c r="AN9" s="82">
        <f t="shared" si="3"/>
        <v>4386092.5900000008</v>
      </c>
      <c r="AO9" s="39">
        <v>1922698.8572029455</v>
      </c>
      <c r="AP9" s="39">
        <v>61896.996581452637</v>
      </c>
      <c r="AQ9" s="39">
        <v>1645397.6565744884</v>
      </c>
      <c r="AR9" s="39">
        <v>291220.92806059477</v>
      </c>
      <c r="AS9" s="39">
        <v>21407.010528255658</v>
      </c>
      <c r="AT9" s="39">
        <v>27650.218730991142</v>
      </c>
      <c r="AU9" s="39">
        <v>90991.117508346491</v>
      </c>
      <c r="AV9" s="39">
        <v>10877.155062910917</v>
      </c>
      <c r="AW9" s="39">
        <v>49381.968725353006</v>
      </c>
      <c r="AX9" s="39">
        <v>233696.05239334953</v>
      </c>
      <c r="AY9" s="39">
        <v>30874.628631311654</v>
      </c>
      <c r="AZ9" s="82">
        <f t="shared" si="4"/>
        <v>3955769.3800000004</v>
      </c>
      <c r="BA9" s="39">
        <v>1734061.2652876999</v>
      </c>
      <c r="BB9" s="39">
        <v>55824.230511940703</v>
      </c>
      <c r="BC9" s="39">
        <v>1483966.3172274977</v>
      </c>
      <c r="BD9" s="39">
        <v>262648.99939955067</v>
      </c>
      <c r="BE9" s="39">
        <v>19306.750832866335</v>
      </c>
      <c r="BF9" s="39">
        <v>24937.432660617229</v>
      </c>
      <c r="BG9" s="39">
        <v>82063.902917174608</v>
      </c>
      <c r="BH9" s="39">
        <v>9809.9882883172286</v>
      </c>
      <c r="BI9" s="39">
        <v>44537.062499145519</v>
      </c>
      <c r="BJ9" s="39">
        <v>210767.93736460721</v>
      </c>
      <c r="BK9" s="39">
        <v>27845.493010582788</v>
      </c>
    </row>
    <row r="10" spans="1:63" ht="102">
      <c r="A10" s="366"/>
      <c r="B10" s="38">
        <v>12005</v>
      </c>
      <c r="C10" s="38" t="s">
        <v>237</v>
      </c>
      <c r="D10" s="259">
        <f t="shared" si="0"/>
        <v>513576.97</v>
      </c>
      <c r="E10" s="176">
        <v>0</v>
      </c>
      <c r="F10" s="176">
        <v>97785.055087999994</v>
      </c>
      <c r="G10" s="176">
        <v>95114.454843999993</v>
      </c>
      <c r="H10" s="176">
        <v>214623.81576299999</v>
      </c>
      <c r="I10" s="176">
        <v>25832.921591000002</v>
      </c>
      <c r="J10" s="176">
        <v>24651.69456</v>
      </c>
      <c r="K10" s="176">
        <v>6676.5006100000001</v>
      </c>
      <c r="L10" s="176">
        <v>1027.1539399999999</v>
      </c>
      <c r="M10" s="176">
        <v>10785.11637</v>
      </c>
      <c r="N10" s="176">
        <v>1900.2347890000001</v>
      </c>
      <c r="O10" s="176">
        <v>35180.022444999995</v>
      </c>
      <c r="P10" s="82">
        <f t="shared" si="1"/>
        <v>739927.09999999986</v>
      </c>
      <c r="Q10" s="131">
        <v>0</v>
      </c>
      <c r="R10" s="131">
        <v>140586.149</v>
      </c>
      <c r="S10" s="131">
        <v>136886.5135</v>
      </c>
      <c r="T10" s="131">
        <v>310029.45490000001</v>
      </c>
      <c r="U10" s="131">
        <v>36996.355000000003</v>
      </c>
      <c r="V10" s="131">
        <v>35516.500799999994</v>
      </c>
      <c r="W10" s="131">
        <v>9619.0522999999994</v>
      </c>
      <c r="X10" s="131">
        <v>1479.8542000000002</v>
      </c>
      <c r="Y10" s="131">
        <v>15538.469099999998</v>
      </c>
      <c r="Z10" s="131">
        <v>2959.7084000000004</v>
      </c>
      <c r="AA10" s="131">
        <v>50315.042799999996</v>
      </c>
      <c r="AB10" s="82">
        <f t="shared" si="5"/>
        <v>948557.89999999991</v>
      </c>
      <c r="AC10" s="176">
        <v>0</v>
      </c>
      <c r="AD10" s="176">
        <v>180605.42416</v>
      </c>
      <c r="AE10" s="176">
        <v>175672.92308000001</v>
      </c>
      <c r="AF10" s="176">
        <v>396402.34641</v>
      </c>
      <c r="AG10" s="176">
        <v>47712.462370000008</v>
      </c>
      <c r="AH10" s="176">
        <v>45530.779200000004</v>
      </c>
      <c r="AI10" s="176">
        <v>12331.252700000001</v>
      </c>
      <c r="AJ10" s="176">
        <v>1897.1158</v>
      </c>
      <c r="AK10" s="176">
        <v>19919.715900000003</v>
      </c>
      <c r="AL10" s="176">
        <v>3509.6642300000003</v>
      </c>
      <c r="AM10" s="176">
        <v>64976.216149999993</v>
      </c>
      <c r="AN10" s="82">
        <f t="shared" si="3"/>
        <v>1185697.3999999999</v>
      </c>
      <c r="AO10" s="176">
        <v>0</v>
      </c>
      <c r="AP10" s="176">
        <v>225756.78495999996</v>
      </c>
      <c r="AQ10" s="176">
        <v>219591.15847999998</v>
      </c>
      <c r="AR10" s="176">
        <v>495502.94345999998</v>
      </c>
      <c r="AS10" s="176">
        <v>59640.57922</v>
      </c>
      <c r="AT10" s="176">
        <v>56913.475199999993</v>
      </c>
      <c r="AU10" s="176">
        <v>15414.066199999999</v>
      </c>
      <c r="AV10" s="176">
        <v>2371.3948</v>
      </c>
      <c r="AW10" s="176">
        <v>24899.645400000001</v>
      </c>
      <c r="AX10" s="176">
        <v>4387.0803799999994</v>
      </c>
      <c r="AY10" s="176">
        <v>81220.271899999978</v>
      </c>
      <c r="AZ10" s="82">
        <f t="shared" si="4"/>
        <v>1422836.8000000003</v>
      </c>
      <c r="BA10" s="176">
        <v>0</v>
      </c>
      <c r="BB10" s="176">
        <v>270908.12672</v>
      </c>
      <c r="BC10" s="176">
        <v>263509.37536000001</v>
      </c>
      <c r="BD10" s="176">
        <v>594603.49872000003</v>
      </c>
      <c r="BE10" s="176">
        <v>71568.691040000005</v>
      </c>
      <c r="BF10" s="176">
        <v>68296.166400000002</v>
      </c>
      <c r="BG10" s="176">
        <v>18496.878400000001</v>
      </c>
      <c r="BH10" s="176">
        <v>2845.6736000000001</v>
      </c>
      <c r="BI10" s="176">
        <v>29879.572800000002</v>
      </c>
      <c r="BJ10" s="176">
        <v>5264.4961600000006</v>
      </c>
      <c r="BK10" s="176">
        <v>97464.320799999987</v>
      </c>
    </row>
    <row r="11" spans="1:63" ht="38.25">
      <c r="A11" s="366"/>
      <c r="B11" s="38">
        <v>12010</v>
      </c>
      <c r="C11" s="38" t="s">
        <v>239</v>
      </c>
      <c r="D11" s="82">
        <f t="shared" si="0"/>
        <v>0</v>
      </c>
      <c r="E11" s="81"/>
      <c r="F11" s="81"/>
      <c r="G11" s="81"/>
      <c r="H11" s="81"/>
      <c r="I11" s="81"/>
      <c r="J11" s="81"/>
      <c r="K11" s="81"/>
      <c r="L11" s="81"/>
      <c r="M11" s="81"/>
      <c r="N11" s="81"/>
      <c r="O11" s="81"/>
      <c r="P11" s="82">
        <f t="shared" si="1"/>
        <v>3500000</v>
      </c>
      <c r="Q11" s="81">
        <v>0</v>
      </c>
      <c r="R11" s="81">
        <v>700000</v>
      </c>
      <c r="S11" s="81">
        <v>0</v>
      </c>
      <c r="T11" s="81">
        <v>0</v>
      </c>
      <c r="U11" s="81">
        <v>700000</v>
      </c>
      <c r="V11" s="81">
        <v>0</v>
      </c>
      <c r="W11" s="81">
        <v>700000</v>
      </c>
      <c r="X11" s="81">
        <v>0</v>
      </c>
      <c r="Y11" s="81">
        <v>700000</v>
      </c>
      <c r="Z11" s="81">
        <v>0</v>
      </c>
      <c r="AA11" s="81">
        <v>700000</v>
      </c>
      <c r="AB11" s="82">
        <f>+SUM(AC11:AM11)</f>
        <v>3500000</v>
      </c>
      <c r="AC11" s="81">
        <v>0</v>
      </c>
      <c r="AD11" s="81">
        <v>700000</v>
      </c>
      <c r="AE11" s="81">
        <v>0</v>
      </c>
      <c r="AF11" s="81">
        <v>0</v>
      </c>
      <c r="AG11" s="81">
        <v>700000</v>
      </c>
      <c r="AH11" s="81">
        <v>0</v>
      </c>
      <c r="AI11" s="81">
        <v>700000</v>
      </c>
      <c r="AJ11" s="81">
        <v>0</v>
      </c>
      <c r="AK11" s="81">
        <v>700000</v>
      </c>
      <c r="AL11" s="81">
        <v>0</v>
      </c>
      <c r="AM11" s="81">
        <v>700000</v>
      </c>
      <c r="AN11" s="82">
        <f t="shared" si="3"/>
        <v>3500000</v>
      </c>
      <c r="AO11" s="81">
        <v>0</v>
      </c>
      <c r="AP11" s="81">
        <v>700000</v>
      </c>
      <c r="AQ11" s="81">
        <v>0</v>
      </c>
      <c r="AR11" s="81">
        <v>0</v>
      </c>
      <c r="AS11" s="81">
        <v>700000</v>
      </c>
      <c r="AT11" s="81">
        <v>0</v>
      </c>
      <c r="AU11" s="81">
        <v>700000</v>
      </c>
      <c r="AV11" s="81">
        <v>0</v>
      </c>
      <c r="AW11" s="81">
        <v>700000</v>
      </c>
      <c r="AX11" s="81">
        <v>0</v>
      </c>
      <c r="AY11" s="81">
        <v>700000</v>
      </c>
      <c r="AZ11" s="82">
        <f t="shared" si="4"/>
        <v>0</v>
      </c>
      <c r="BA11" s="81"/>
      <c r="BB11" s="81"/>
      <c r="BC11" s="81"/>
      <c r="BD11" s="81"/>
      <c r="BE11" s="81"/>
      <c r="BF11" s="81"/>
      <c r="BG11" s="81"/>
      <c r="BH11" s="81"/>
      <c r="BI11" s="81"/>
      <c r="BJ11" s="81"/>
      <c r="BK11" s="81"/>
    </row>
    <row r="12" spans="1:63" ht="89.25">
      <c r="A12" s="366"/>
      <c r="B12" s="38">
        <v>12011</v>
      </c>
      <c r="C12" s="38" t="s">
        <v>241</v>
      </c>
      <c r="D12" s="82">
        <f t="shared" si="0"/>
        <v>0</v>
      </c>
      <c r="E12" s="81"/>
      <c r="F12" s="81"/>
      <c r="G12" s="81"/>
      <c r="H12" s="81"/>
      <c r="I12" s="81"/>
      <c r="J12" s="81"/>
      <c r="K12" s="81"/>
      <c r="L12" s="81"/>
      <c r="M12" s="81"/>
      <c r="N12" s="81"/>
      <c r="O12" s="81"/>
      <c r="P12" s="82">
        <f t="shared" si="1"/>
        <v>1380000</v>
      </c>
      <c r="Q12" s="81">
        <v>0</v>
      </c>
      <c r="R12" s="81">
        <v>138000</v>
      </c>
      <c r="S12" s="81">
        <v>138000</v>
      </c>
      <c r="T12" s="81">
        <v>138000</v>
      </c>
      <c r="U12" s="81">
        <v>138000</v>
      </c>
      <c r="V12" s="81">
        <v>138000</v>
      </c>
      <c r="W12" s="81">
        <v>138000</v>
      </c>
      <c r="X12" s="81">
        <v>138000</v>
      </c>
      <c r="Y12" s="81">
        <v>138000</v>
      </c>
      <c r="Z12" s="81">
        <v>138000</v>
      </c>
      <c r="AA12" s="81">
        <v>138000</v>
      </c>
      <c r="AB12" s="82">
        <f t="shared" ref="AB12:AB13" si="6">+SUM(AC12:AM12)</f>
        <v>1380000</v>
      </c>
      <c r="AC12" s="81">
        <v>0</v>
      </c>
      <c r="AD12" s="81">
        <v>138000</v>
      </c>
      <c r="AE12" s="81">
        <v>138000</v>
      </c>
      <c r="AF12" s="81">
        <v>138000</v>
      </c>
      <c r="AG12" s="81">
        <v>138000</v>
      </c>
      <c r="AH12" s="81">
        <v>138000</v>
      </c>
      <c r="AI12" s="81">
        <v>138000</v>
      </c>
      <c r="AJ12" s="81">
        <v>138000</v>
      </c>
      <c r="AK12" s="81">
        <v>138000</v>
      </c>
      <c r="AL12" s="81">
        <v>138000</v>
      </c>
      <c r="AM12" s="81">
        <v>138000</v>
      </c>
      <c r="AN12" s="82">
        <f t="shared" si="3"/>
        <v>1380000</v>
      </c>
      <c r="AO12" s="81">
        <v>0</v>
      </c>
      <c r="AP12" s="81">
        <v>138000</v>
      </c>
      <c r="AQ12" s="81">
        <v>138000</v>
      </c>
      <c r="AR12" s="81">
        <v>138000</v>
      </c>
      <c r="AS12" s="81">
        <v>138000</v>
      </c>
      <c r="AT12" s="81">
        <v>138000</v>
      </c>
      <c r="AU12" s="81">
        <v>138000</v>
      </c>
      <c r="AV12" s="81">
        <v>138000</v>
      </c>
      <c r="AW12" s="81">
        <v>138000</v>
      </c>
      <c r="AX12" s="81">
        <v>138000</v>
      </c>
      <c r="AY12" s="81">
        <v>138000</v>
      </c>
      <c r="AZ12" s="82">
        <f t="shared" si="4"/>
        <v>0</v>
      </c>
      <c r="BA12" s="81"/>
      <c r="BB12" s="81"/>
      <c r="BC12" s="81"/>
      <c r="BD12" s="81"/>
      <c r="BE12" s="81"/>
      <c r="BF12" s="81"/>
      <c r="BG12" s="81"/>
      <c r="BH12" s="81"/>
      <c r="BI12" s="81"/>
      <c r="BJ12" s="81"/>
      <c r="BK12" s="81"/>
    </row>
    <row r="13" spans="1:63" ht="25.5">
      <c r="A13" s="366"/>
      <c r="B13" s="38">
        <v>12012</v>
      </c>
      <c r="C13" s="38" t="s">
        <v>1232</v>
      </c>
      <c r="D13" s="82">
        <f t="shared" si="0"/>
        <v>574550</v>
      </c>
      <c r="E13" s="177">
        <v>81900</v>
      </c>
      <c r="F13" s="177"/>
      <c r="G13" s="177">
        <v>302850</v>
      </c>
      <c r="H13" s="177">
        <v>189800</v>
      </c>
      <c r="I13" s="81"/>
      <c r="J13" s="81"/>
      <c r="K13" s="81"/>
      <c r="L13" s="81"/>
      <c r="M13" s="81"/>
      <c r="N13" s="81"/>
      <c r="O13" s="81"/>
      <c r="P13" s="82">
        <f t="shared" si="1"/>
        <v>1000000</v>
      </c>
      <c r="Q13" s="177">
        <v>142500</v>
      </c>
      <c r="R13" s="177"/>
      <c r="S13" s="177">
        <v>527100</v>
      </c>
      <c r="T13" s="177">
        <v>330400</v>
      </c>
      <c r="U13" s="81"/>
      <c r="V13" s="81"/>
      <c r="W13" s="81"/>
      <c r="X13" s="81"/>
      <c r="Y13" s="81"/>
      <c r="Z13" s="81"/>
      <c r="AA13" s="81"/>
      <c r="AB13" s="82">
        <f t="shared" si="6"/>
        <v>1000000</v>
      </c>
      <c r="AC13" s="177">
        <v>142500</v>
      </c>
      <c r="AD13" s="177"/>
      <c r="AE13" s="177">
        <v>527100</v>
      </c>
      <c r="AF13" s="177">
        <v>330400</v>
      </c>
      <c r="AG13" s="81"/>
      <c r="AH13" s="81"/>
      <c r="AI13" s="81"/>
      <c r="AJ13" s="81"/>
      <c r="AK13" s="81"/>
      <c r="AL13" s="81"/>
      <c r="AM13" s="81"/>
      <c r="AN13" s="82">
        <f t="shared" si="3"/>
        <v>1000000</v>
      </c>
      <c r="AO13" s="177">
        <v>142500</v>
      </c>
      <c r="AP13" s="177"/>
      <c r="AQ13" s="177">
        <v>527100</v>
      </c>
      <c r="AR13" s="177">
        <v>330400</v>
      </c>
      <c r="AS13" s="81"/>
      <c r="AT13" s="81"/>
      <c r="AU13" s="81"/>
      <c r="AV13" s="81"/>
      <c r="AW13" s="81"/>
      <c r="AX13" s="81"/>
      <c r="AY13" s="81"/>
      <c r="AZ13" s="82">
        <f t="shared" si="4"/>
        <v>0</v>
      </c>
      <c r="BA13" s="81"/>
      <c r="BB13" s="81"/>
      <c r="BC13" s="81"/>
      <c r="BD13" s="81"/>
      <c r="BE13" s="81"/>
      <c r="BF13" s="81"/>
      <c r="BG13" s="81"/>
      <c r="BH13" s="81"/>
      <c r="BI13" s="81"/>
      <c r="BJ13" s="81"/>
      <c r="BK13" s="81"/>
    </row>
    <row r="14" spans="1:63" ht="25.5">
      <c r="A14" s="367"/>
      <c r="B14" s="38">
        <v>32001</v>
      </c>
      <c r="C14" s="38" t="s">
        <v>245</v>
      </c>
      <c r="D14" s="82">
        <f t="shared" si="0"/>
        <v>0</v>
      </c>
      <c r="E14" s="81"/>
      <c r="F14" s="81"/>
      <c r="G14" s="81"/>
      <c r="H14" s="81"/>
      <c r="I14" s="81"/>
      <c r="J14" s="81"/>
      <c r="K14" s="81"/>
      <c r="L14" s="81"/>
      <c r="M14" s="81"/>
      <c r="N14" s="81"/>
      <c r="O14" s="81"/>
      <c r="P14" s="82">
        <f t="shared" si="1"/>
        <v>650000</v>
      </c>
      <c r="Q14" s="81"/>
      <c r="R14" s="81"/>
      <c r="S14" s="81"/>
      <c r="T14" s="81">
        <v>650000</v>
      </c>
      <c r="U14" s="81"/>
      <c r="V14" s="81"/>
      <c r="W14" s="81"/>
      <c r="X14" s="81"/>
      <c r="Y14" s="81"/>
      <c r="Z14" s="81"/>
      <c r="AA14" s="81"/>
      <c r="AB14" s="82">
        <f>+SUM(AC14:AM14)</f>
        <v>4020000</v>
      </c>
      <c r="AC14" s="81"/>
      <c r="AD14" s="81"/>
      <c r="AE14" s="81"/>
      <c r="AF14" s="81">
        <v>4020000</v>
      </c>
      <c r="AG14" s="81"/>
      <c r="AH14" s="81"/>
      <c r="AI14" s="81"/>
      <c r="AJ14" s="81"/>
      <c r="AK14" s="81"/>
      <c r="AL14" s="81"/>
      <c r="AM14" s="81"/>
      <c r="AN14" s="82">
        <f t="shared" si="3"/>
        <v>0</v>
      </c>
      <c r="AO14" s="81"/>
      <c r="AP14" s="81"/>
      <c r="AQ14" s="81"/>
      <c r="AR14" s="81"/>
      <c r="AS14" s="81"/>
      <c r="AT14" s="81"/>
      <c r="AU14" s="81"/>
      <c r="AV14" s="81"/>
      <c r="AW14" s="81"/>
      <c r="AX14" s="81"/>
      <c r="AY14" s="81"/>
      <c r="AZ14" s="82">
        <f t="shared" si="4"/>
        <v>0</v>
      </c>
      <c r="BA14" s="81"/>
      <c r="BB14" s="81"/>
      <c r="BC14" s="81"/>
      <c r="BD14" s="81"/>
      <c r="BE14" s="81"/>
      <c r="BF14" s="81"/>
      <c r="BG14" s="81"/>
      <c r="BH14" s="81"/>
      <c r="BI14" s="81"/>
      <c r="BJ14" s="81"/>
      <c r="BK14" s="81"/>
    </row>
    <row r="15" spans="1:63" ht="51">
      <c r="A15" s="365">
        <v>1058</v>
      </c>
      <c r="B15" s="38">
        <v>11001</v>
      </c>
      <c r="C15" s="38" t="s">
        <v>254</v>
      </c>
      <c r="D15" s="82">
        <f t="shared" si="0"/>
        <v>2110933.33</v>
      </c>
      <c r="E15" s="81">
        <v>2110933.33</v>
      </c>
      <c r="F15" s="81"/>
      <c r="G15" s="81"/>
      <c r="H15" s="81"/>
      <c r="I15" s="81"/>
      <c r="J15" s="81"/>
      <c r="K15" s="81"/>
      <c r="L15" s="81"/>
      <c r="M15" s="81"/>
      <c r="N15" s="81"/>
      <c r="O15" s="81"/>
      <c r="P15" s="82">
        <f t="shared" si="1"/>
        <v>2437775.7999999998</v>
      </c>
      <c r="Q15" s="81">
        <v>2437775.7999999998</v>
      </c>
      <c r="R15" s="81"/>
      <c r="S15" s="81"/>
      <c r="T15" s="81"/>
      <c r="U15" s="81"/>
      <c r="V15" s="81"/>
      <c r="W15" s="81"/>
      <c r="X15" s="81"/>
      <c r="Y15" s="81"/>
      <c r="Z15" s="81"/>
      <c r="AA15" s="81"/>
      <c r="AB15" s="82">
        <f t="shared" ref="AB15:AB16" si="7">+SUM(AC15:AM15)</f>
        <v>2579739.108</v>
      </c>
      <c r="AC15" s="81">
        <v>2579739.108</v>
      </c>
      <c r="AD15" s="81"/>
      <c r="AE15" s="81"/>
      <c r="AF15" s="81"/>
      <c r="AG15" s="81"/>
      <c r="AH15" s="81"/>
      <c r="AI15" s="81"/>
      <c r="AJ15" s="81"/>
      <c r="AK15" s="81"/>
      <c r="AL15" s="81"/>
      <c r="AM15" s="81"/>
      <c r="AN15" s="82">
        <f t="shared" si="3"/>
        <v>2596742.1344639999</v>
      </c>
      <c r="AO15" s="81">
        <v>2596742.1344639999</v>
      </c>
      <c r="AP15" s="81"/>
      <c r="AQ15" s="81"/>
      <c r="AR15" s="81"/>
      <c r="AS15" s="81"/>
      <c r="AT15" s="81"/>
      <c r="AU15" s="81"/>
      <c r="AV15" s="81"/>
      <c r="AW15" s="81"/>
      <c r="AX15" s="81"/>
      <c r="AY15" s="81"/>
      <c r="AZ15" s="82">
        <f t="shared" si="4"/>
        <v>2610871.3395520002</v>
      </c>
      <c r="BA15" s="81">
        <v>2610871.3395520002</v>
      </c>
      <c r="BB15" s="81"/>
      <c r="BC15" s="81"/>
      <c r="BD15" s="81"/>
      <c r="BE15" s="81"/>
      <c r="BF15" s="81"/>
      <c r="BG15" s="81"/>
      <c r="BH15" s="81"/>
      <c r="BI15" s="81"/>
      <c r="BJ15" s="81"/>
      <c r="BK15" s="81"/>
    </row>
    <row r="16" spans="1:63" ht="63.75">
      <c r="A16" s="366"/>
      <c r="B16" s="38">
        <v>11002</v>
      </c>
      <c r="C16" s="20" t="s">
        <v>256</v>
      </c>
      <c r="D16" s="82">
        <f t="shared" si="0"/>
        <v>65741.33</v>
      </c>
      <c r="E16" s="20">
        <v>65741.33</v>
      </c>
      <c r="F16" s="20"/>
      <c r="G16" s="20"/>
      <c r="H16" s="20"/>
      <c r="I16" s="20"/>
      <c r="J16" s="20"/>
      <c r="K16" s="20"/>
      <c r="L16" s="20"/>
      <c r="M16" s="20"/>
      <c r="N16" s="20"/>
      <c r="O16" s="20"/>
      <c r="P16" s="82">
        <f t="shared" si="1"/>
        <v>310744.5</v>
      </c>
      <c r="Q16" s="20">
        <v>310744.5</v>
      </c>
      <c r="R16" s="20"/>
      <c r="S16" s="20"/>
      <c r="T16" s="20"/>
      <c r="U16" s="20"/>
      <c r="V16" s="20"/>
      <c r="W16" s="20"/>
      <c r="X16" s="20"/>
      <c r="Y16" s="20"/>
      <c r="Z16" s="20"/>
      <c r="AA16" s="20"/>
      <c r="AB16" s="82">
        <f t="shared" si="7"/>
        <v>342123.9</v>
      </c>
      <c r="AC16" s="20">
        <v>342123.9</v>
      </c>
      <c r="AD16" s="20"/>
      <c r="AE16" s="20"/>
      <c r="AF16" s="20"/>
      <c r="AG16" s="20"/>
      <c r="AH16" s="20"/>
      <c r="AI16" s="20"/>
      <c r="AJ16" s="20"/>
      <c r="AK16" s="20"/>
      <c r="AL16" s="20"/>
      <c r="AM16" s="20"/>
      <c r="AN16" s="82">
        <f t="shared" si="3"/>
        <v>342123.9</v>
      </c>
      <c r="AO16" s="20">
        <v>342123.9</v>
      </c>
      <c r="AP16" s="20"/>
      <c r="AQ16" s="20"/>
      <c r="AR16" s="20"/>
      <c r="AS16" s="20"/>
      <c r="AT16" s="20"/>
      <c r="AU16" s="20"/>
      <c r="AV16" s="20"/>
      <c r="AW16" s="20"/>
      <c r="AX16" s="20"/>
      <c r="AY16" s="20"/>
      <c r="AZ16" s="82">
        <f t="shared" si="4"/>
        <v>342123.9</v>
      </c>
      <c r="BA16" s="20">
        <v>342123.9</v>
      </c>
      <c r="BB16" s="20"/>
      <c r="BC16" s="20"/>
      <c r="BD16" s="20"/>
      <c r="BE16" s="20"/>
      <c r="BF16" s="20"/>
      <c r="BG16" s="20"/>
      <c r="BH16" s="20"/>
      <c r="BI16" s="20"/>
      <c r="BJ16" s="20"/>
      <c r="BK16" s="20"/>
    </row>
    <row r="17" spans="1:63" ht="38.25">
      <c r="A17" s="366"/>
      <c r="B17" s="38">
        <v>11003</v>
      </c>
      <c r="C17" s="38" t="s">
        <v>258</v>
      </c>
      <c r="D17" s="82">
        <f t="shared" si="0"/>
        <v>35225.199999999997</v>
      </c>
      <c r="E17" s="81">
        <v>35225.199999999997</v>
      </c>
      <c r="F17" s="81"/>
      <c r="G17" s="81"/>
      <c r="H17" s="81"/>
      <c r="I17" s="81"/>
      <c r="J17" s="81"/>
      <c r="K17" s="81"/>
      <c r="L17" s="81"/>
      <c r="M17" s="81"/>
      <c r="N17" s="81"/>
      <c r="O17" s="81"/>
      <c r="P17" s="82">
        <f t="shared" si="1"/>
        <v>27360</v>
      </c>
      <c r="Q17" s="81">
        <v>27360</v>
      </c>
      <c r="R17" s="81"/>
      <c r="S17" s="81"/>
      <c r="T17" s="81"/>
      <c r="U17" s="81"/>
      <c r="V17" s="81"/>
      <c r="W17" s="81"/>
      <c r="X17" s="81"/>
      <c r="Y17" s="81"/>
      <c r="Z17" s="81"/>
      <c r="AA17" s="81"/>
      <c r="AB17" s="82">
        <f>+SUM(AC17:AM17)</f>
        <v>27360</v>
      </c>
      <c r="AC17" s="81">
        <v>27360</v>
      </c>
      <c r="AD17" s="81"/>
      <c r="AE17" s="81"/>
      <c r="AF17" s="81"/>
      <c r="AG17" s="81"/>
      <c r="AH17" s="81"/>
      <c r="AI17" s="81"/>
      <c r="AJ17" s="81"/>
      <c r="AK17" s="81"/>
      <c r="AL17" s="81"/>
      <c r="AM17" s="81"/>
      <c r="AN17" s="82">
        <f t="shared" si="3"/>
        <v>27360</v>
      </c>
      <c r="AO17" s="81">
        <v>27360</v>
      </c>
      <c r="AP17" s="81"/>
      <c r="AQ17" s="81"/>
      <c r="AR17" s="81"/>
      <c r="AS17" s="81"/>
      <c r="AT17" s="81"/>
      <c r="AU17" s="81"/>
      <c r="AV17" s="81"/>
      <c r="AW17" s="81"/>
      <c r="AX17" s="81"/>
      <c r="AY17" s="81"/>
      <c r="AZ17" s="82">
        <f t="shared" si="4"/>
        <v>27360</v>
      </c>
      <c r="BA17" s="81">
        <v>27360</v>
      </c>
      <c r="BB17" s="81"/>
      <c r="BC17" s="81"/>
      <c r="BD17" s="81"/>
      <c r="BE17" s="81"/>
      <c r="BF17" s="81"/>
      <c r="BG17" s="81"/>
      <c r="BH17" s="81"/>
      <c r="BI17" s="81"/>
      <c r="BJ17" s="81"/>
      <c r="BK17" s="81"/>
    </row>
    <row r="18" spans="1:63" ht="76.5">
      <c r="A18" s="366"/>
      <c r="B18" s="38">
        <v>11007</v>
      </c>
      <c r="C18" s="38" t="s">
        <v>260</v>
      </c>
      <c r="D18" s="82">
        <f t="shared" si="0"/>
        <v>36142.71</v>
      </c>
      <c r="E18" s="81">
        <v>36142.71</v>
      </c>
      <c r="F18" s="81"/>
      <c r="G18" s="81"/>
      <c r="H18" s="81"/>
      <c r="I18" s="81"/>
      <c r="J18" s="81"/>
      <c r="K18" s="81"/>
      <c r="L18" s="81"/>
      <c r="M18" s="81"/>
      <c r="N18" s="81"/>
      <c r="O18" s="81"/>
      <c r="P18" s="82">
        <f t="shared" si="1"/>
        <v>220000</v>
      </c>
      <c r="Q18" s="81">
        <v>220000</v>
      </c>
      <c r="R18" s="81"/>
      <c r="S18" s="81"/>
      <c r="T18" s="81"/>
      <c r="U18" s="81"/>
      <c r="V18" s="81"/>
      <c r="W18" s="81"/>
      <c r="X18" s="81"/>
      <c r="Y18" s="81"/>
      <c r="Z18" s="81"/>
      <c r="AA18" s="81"/>
      <c r="AB18" s="82">
        <f t="shared" ref="AB18:AB19" si="8">+SUM(AC18:AM18)</f>
        <v>220000</v>
      </c>
      <c r="AC18" s="81">
        <v>220000</v>
      </c>
      <c r="AD18" s="81"/>
      <c r="AE18" s="81"/>
      <c r="AF18" s="81"/>
      <c r="AG18" s="81"/>
      <c r="AH18" s="81"/>
      <c r="AI18" s="81"/>
      <c r="AJ18" s="81"/>
      <c r="AK18" s="81"/>
      <c r="AL18" s="81"/>
      <c r="AM18" s="81"/>
      <c r="AN18" s="82">
        <f t="shared" si="3"/>
        <v>220000</v>
      </c>
      <c r="AO18" s="81">
        <v>220000</v>
      </c>
      <c r="AP18" s="81"/>
      <c r="AQ18" s="81"/>
      <c r="AR18" s="81"/>
      <c r="AS18" s="81"/>
      <c r="AT18" s="81"/>
      <c r="AU18" s="81"/>
      <c r="AV18" s="81"/>
      <c r="AW18" s="81"/>
      <c r="AX18" s="81"/>
      <c r="AY18" s="81"/>
      <c r="AZ18" s="82">
        <f t="shared" si="4"/>
        <v>220000</v>
      </c>
      <c r="BA18" s="81">
        <v>220000</v>
      </c>
      <c r="BB18" s="81"/>
      <c r="BC18" s="81"/>
      <c r="BD18" s="81"/>
      <c r="BE18" s="81"/>
      <c r="BF18" s="81"/>
      <c r="BG18" s="81"/>
      <c r="BH18" s="81"/>
      <c r="BI18" s="81"/>
      <c r="BJ18" s="81"/>
      <c r="BK18" s="81"/>
    </row>
    <row r="19" spans="1:63" ht="38.25">
      <c r="A19" s="366"/>
      <c r="B19" s="38">
        <v>31001</v>
      </c>
      <c r="C19" s="38" t="s">
        <v>261</v>
      </c>
      <c r="D19" s="82">
        <f t="shared" si="0"/>
        <v>51661.4</v>
      </c>
      <c r="E19" s="81">
        <v>51661.4</v>
      </c>
      <c r="F19" s="81"/>
      <c r="G19" s="81"/>
      <c r="H19" s="81"/>
      <c r="I19" s="81"/>
      <c r="J19" s="81"/>
      <c r="K19" s="81"/>
      <c r="L19" s="81"/>
      <c r="M19" s="81"/>
      <c r="N19" s="81"/>
      <c r="O19" s="81"/>
      <c r="P19" s="82">
        <f t="shared" si="1"/>
        <v>21818.7</v>
      </c>
      <c r="Q19" s="81">
        <v>21818.7</v>
      </c>
      <c r="R19" s="81"/>
      <c r="S19" s="81"/>
      <c r="T19" s="81"/>
      <c r="U19" s="81"/>
      <c r="V19" s="81"/>
      <c r="W19" s="81"/>
      <c r="X19" s="81"/>
      <c r="Y19" s="81"/>
      <c r="Z19" s="81"/>
      <c r="AA19" s="81"/>
      <c r="AB19" s="82">
        <f t="shared" si="8"/>
        <v>35899.5</v>
      </c>
      <c r="AC19" s="81">
        <v>35899.5</v>
      </c>
      <c r="AD19" s="81"/>
      <c r="AE19" s="81"/>
      <c r="AF19" s="81"/>
      <c r="AG19" s="81"/>
      <c r="AH19" s="81"/>
      <c r="AI19" s="81"/>
      <c r="AJ19" s="81"/>
      <c r="AK19" s="81"/>
      <c r="AL19" s="81"/>
      <c r="AM19" s="81"/>
      <c r="AN19" s="82">
        <f t="shared" si="3"/>
        <v>104519.1</v>
      </c>
      <c r="AO19" s="81">
        <v>104519.1</v>
      </c>
      <c r="AP19" s="81"/>
      <c r="AQ19" s="81"/>
      <c r="AR19" s="81"/>
      <c r="AS19" s="81"/>
      <c r="AT19" s="81"/>
      <c r="AU19" s="81"/>
      <c r="AV19" s="81"/>
      <c r="AW19" s="81"/>
      <c r="AX19" s="81"/>
      <c r="AY19" s="81"/>
      <c r="AZ19" s="82">
        <f t="shared" si="4"/>
        <v>104519.1</v>
      </c>
      <c r="BA19" s="81">
        <v>104519.1</v>
      </c>
      <c r="BB19" s="81"/>
      <c r="BC19" s="81"/>
      <c r="BD19" s="81"/>
      <c r="BE19" s="81"/>
      <c r="BF19" s="81"/>
      <c r="BG19" s="81"/>
      <c r="BH19" s="81"/>
      <c r="BI19" s="81"/>
      <c r="BJ19" s="81"/>
      <c r="BK19" s="81"/>
    </row>
    <row r="20" spans="1:63" ht="38.25">
      <c r="A20" s="367"/>
      <c r="B20" s="38">
        <v>31002</v>
      </c>
      <c r="C20" s="38" t="s">
        <v>263</v>
      </c>
      <c r="D20" s="82">
        <f t="shared" si="0"/>
        <v>0</v>
      </c>
      <c r="E20" s="81"/>
      <c r="F20" s="81"/>
      <c r="G20" s="81"/>
      <c r="H20" s="81"/>
      <c r="I20" s="81"/>
      <c r="J20" s="81"/>
      <c r="K20" s="81"/>
      <c r="L20" s="81"/>
      <c r="M20" s="81"/>
      <c r="N20" s="81"/>
      <c r="O20" s="81"/>
      <c r="P20" s="82">
        <f t="shared" si="1"/>
        <v>300000</v>
      </c>
      <c r="Q20" s="81">
        <v>300000</v>
      </c>
      <c r="R20" s="81"/>
      <c r="S20" s="81"/>
      <c r="T20" s="81"/>
      <c r="U20" s="81"/>
      <c r="V20" s="81"/>
      <c r="W20" s="81"/>
      <c r="X20" s="81"/>
      <c r="Y20" s="81"/>
      <c r="Z20" s="81"/>
      <c r="AA20" s="81"/>
      <c r="AB20" s="82">
        <f>+SUM(AC20:AM20)</f>
        <v>2334000</v>
      </c>
      <c r="AC20" s="81">
        <v>2334000</v>
      </c>
      <c r="AD20" s="81"/>
      <c r="AE20" s="81"/>
      <c r="AF20" s="81"/>
      <c r="AG20" s="81"/>
      <c r="AH20" s="81"/>
      <c r="AI20" s="81"/>
      <c r="AJ20" s="81"/>
      <c r="AK20" s="81"/>
      <c r="AL20" s="81"/>
      <c r="AM20" s="81"/>
      <c r="AN20" s="82">
        <f t="shared" si="3"/>
        <v>0</v>
      </c>
      <c r="AO20" s="81"/>
      <c r="AP20" s="81"/>
      <c r="AQ20" s="81"/>
      <c r="AR20" s="81"/>
      <c r="AS20" s="81"/>
      <c r="AT20" s="81"/>
      <c r="AU20" s="81"/>
      <c r="AV20" s="81"/>
      <c r="AW20" s="81"/>
      <c r="AX20" s="81"/>
      <c r="AY20" s="81"/>
      <c r="AZ20" s="82">
        <f t="shared" si="4"/>
        <v>0</v>
      </c>
      <c r="BA20" s="81"/>
      <c r="BB20" s="81"/>
      <c r="BC20" s="81"/>
      <c r="BD20" s="81"/>
      <c r="BE20" s="81"/>
      <c r="BF20" s="81"/>
      <c r="BG20" s="81"/>
      <c r="BH20" s="81"/>
      <c r="BI20" s="81"/>
      <c r="BJ20" s="81"/>
      <c r="BK20" s="81"/>
    </row>
    <row r="21" spans="1:63" ht="76.5">
      <c r="A21" s="365">
        <v>1059</v>
      </c>
      <c r="B21" s="38">
        <v>11001</v>
      </c>
      <c r="C21" s="38" t="s">
        <v>270</v>
      </c>
      <c r="D21" s="82">
        <f t="shared" si="0"/>
        <v>47934.6</v>
      </c>
      <c r="E21" s="81"/>
      <c r="F21" s="222">
        <v>5155.17</v>
      </c>
      <c r="G21" s="222">
        <v>5414.29</v>
      </c>
      <c r="H21" s="222">
        <v>5221.8999999999996</v>
      </c>
      <c r="I21" s="222">
        <v>4582.8999999999996</v>
      </c>
      <c r="J21" s="222">
        <v>5011.83</v>
      </c>
      <c r="K21" s="222">
        <v>4929.42</v>
      </c>
      <c r="L21" s="222">
        <v>4860.6899999999996</v>
      </c>
      <c r="M21" s="222">
        <v>3451.21</v>
      </c>
      <c r="N21" s="222">
        <v>4625.1899999999996</v>
      </c>
      <c r="O21" s="222">
        <v>4682</v>
      </c>
      <c r="P21" s="82">
        <f t="shared" si="1"/>
        <v>47939.99</v>
      </c>
      <c r="Q21" s="244"/>
      <c r="R21" s="244">
        <v>5155.17</v>
      </c>
      <c r="S21" s="244">
        <v>5420</v>
      </c>
      <c r="T21" s="244">
        <v>5222</v>
      </c>
      <c r="U21" s="244">
        <v>4583</v>
      </c>
      <c r="V21" s="244">
        <v>5012</v>
      </c>
      <c r="W21" s="244">
        <v>4929.42</v>
      </c>
      <c r="X21" s="244">
        <v>4860</v>
      </c>
      <c r="Y21" s="244">
        <v>3451.21</v>
      </c>
      <c r="Z21" s="244">
        <v>4625.1899999999996</v>
      </c>
      <c r="AA21" s="244">
        <v>4682</v>
      </c>
      <c r="AB21" s="223">
        <f t="shared" ref="AB21:AB22" si="9">+SUM(AC21:AM21)</f>
        <v>95879.900000000009</v>
      </c>
      <c r="AC21" s="39">
        <v>25194</v>
      </c>
      <c r="AD21" s="39">
        <v>7714.9</v>
      </c>
      <c r="AE21" s="39">
        <v>8964.7999999999993</v>
      </c>
      <c r="AF21" s="39">
        <v>8812.2000000000007</v>
      </c>
      <c r="AG21" s="39">
        <v>7503.9</v>
      </c>
      <c r="AH21" s="39">
        <v>5744.6</v>
      </c>
      <c r="AI21" s="39">
        <v>5845.6</v>
      </c>
      <c r="AJ21" s="39">
        <v>7528.6</v>
      </c>
      <c r="AK21" s="39">
        <v>4454.3</v>
      </c>
      <c r="AL21" s="39">
        <v>6079</v>
      </c>
      <c r="AM21" s="39">
        <v>8038</v>
      </c>
      <c r="AN21" s="82">
        <f t="shared" si="3"/>
        <v>95879.900000000009</v>
      </c>
      <c r="AO21" s="39">
        <v>25194</v>
      </c>
      <c r="AP21" s="39">
        <v>7714.9</v>
      </c>
      <c r="AQ21" s="39">
        <v>8964.7999999999993</v>
      </c>
      <c r="AR21" s="39">
        <v>8812.2000000000007</v>
      </c>
      <c r="AS21" s="39">
        <v>7503.9</v>
      </c>
      <c r="AT21" s="39">
        <v>5744.6</v>
      </c>
      <c r="AU21" s="39">
        <v>5845.6</v>
      </c>
      <c r="AV21" s="39">
        <v>7528.6</v>
      </c>
      <c r="AW21" s="39">
        <v>4454.3</v>
      </c>
      <c r="AX21" s="39">
        <v>6079</v>
      </c>
      <c r="AY21" s="39">
        <v>8038</v>
      </c>
      <c r="AZ21" s="82">
        <f t="shared" si="4"/>
        <v>95879.900000000009</v>
      </c>
      <c r="BA21" s="39">
        <v>25194</v>
      </c>
      <c r="BB21" s="39">
        <v>7714.9</v>
      </c>
      <c r="BC21" s="39">
        <v>8964.7999999999993</v>
      </c>
      <c r="BD21" s="39">
        <v>8812.2000000000007</v>
      </c>
      <c r="BE21" s="39">
        <v>7503.9</v>
      </c>
      <c r="BF21" s="39">
        <v>5744.6</v>
      </c>
      <c r="BG21" s="39">
        <v>5845.6</v>
      </c>
      <c r="BH21" s="39">
        <v>7528.6</v>
      </c>
      <c r="BI21" s="39">
        <v>4454.3</v>
      </c>
      <c r="BJ21" s="39">
        <v>6079</v>
      </c>
      <c r="BK21" s="39">
        <v>8038</v>
      </c>
    </row>
    <row r="22" spans="1:63" ht="25.5">
      <c r="A22" s="366"/>
      <c r="B22" s="38">
        <v>11002</v>
      </c>
      <c r="C22" s="38" t="s">
        <v>272</v>
      </c>
      <c r="D22" s="82">
        <f t="shared" si="0"/>
        <v>19648.530000000002</v>
      </c>
      <c r="E22" s="81"/>
      <c r="F22" s="178">
        <v>1452.9</v>
      </c>
      <c r="G22" s="178">
        <v>2518.8000000000002</v>
      </c>
      <c r="H22" s="178">
        <v>2212</v>
      </c>
      <c r="I22" s="178">
        <v>1965.8</v>
      </c>
      <c r="J22" s="178">
        <v>1493.9</v>
      </c>
      <c r="K22" s="178">
        <v>1165.5999999999999</v>
      </c>
      <c r="L22" s="178">
        <v>2376.1999999999998</v>
      </c>
      <c r="M22" s="178">
        <v>1924.8</v>
      </c>
      <c r="N22" s="178">
        <v>3085.63</v>
      </c>
      <c r="O22" s="178">
        <v>1452.9</v>
      </c>
      <c r="P22" s="82">
        <f t="shared" si="1"/>
        <v>20518.2</v>
      </c>
      <c r="Q22" s="81"/>
      <c r="R22" s="178">
        <v>1538.9</v>
      </c>
      <c r="S22" s="178">
        <v>2605.8000000000002</v>
      </c>
      <c r="T22" s="178">
        <v>2298</v>
      </c>
      <c r="U22" s="178">
        <v>2051.8000000000002</v>
      </c>
      <c r="V22" s="178">
        <v>1579.9</v>
      </c>
      <c r="W22" s="178">
        <v>1251.5999999999999</v>
      </c>
      <c r="X22" s="178">
        <v>2462.1999999999998</v>
      </c>
      <c r="Y22" s="178">
        <v>2010.8</v>
      </c>
      <c r="Z22" s="178">
        <v>3180.3</v>
      </c>
      <c r="AA22" s="178">
        <v>1538.9</v>
      </c>
      <c r="AB22" s="82">
        <f t="shared" si="9"/>
        <v>29376.33</v>
      </c>
      <c r="AC22" s="81"/>
      <c r="AD22" s="81">
        <v>2188</v>
      </c>
      <c r="AE22" s="81">
        <v>3748</v>
      </c>
      <c r="AF22" s="81">
        <v>3298</v>
      </c>
      <c r="AG22" s="81">
        <v>2938</v>
      </c>
      <c r="AH22" s="81">
        <v>2248</v>
      </c>
      <c r="AI22" s="81">
        <v>1768</v>
      </c>
      <c r="AJ22" s="81">
        <v>3536</v>
      </c>
      <c r="AK22" s="81">
        <v>2878</v>
      </c>
      <c r="AL22" s="81">
        <v>4588</v>
      </c>
      <c r="AM22" s="81">
        <v>2186.33</v>
      </c>
      <c r="AN22" s="82">
        <f t="shared" si="3"/>
        <v>29376.33</v>
      </c>
      <c r="AO22" s="81"/>
      <c r="AP22" s="81">
        <v>2188</v>
      </c>
      <c r="AQ22" s="81">
        <v>3748</v>
      </c>
      <c r="AR22" s="81">
        <v>3298</v>
      </c>
      <c r="AS22" s="81">
        <v>2938</v>
      </c>
      <c r="AT22" s="81">
        <v>2248</v>
      </c>
      <c r="AU22" s="81">
        <v>1768</v>
      </c>
      <c r="AV22" s="81">
        <v>3536</v>
      </c>
      <c r="AW22" s="81">
        <v>2878</v>
      </c>
      <c r="AX22" s="81">
        <v>4588</v>
      </c>
      <c r="AY22" s="81">
        <v>2186.33</v>
      </c>
      <c r="AZ22" s="82">
        <f t="shared" si="4"/>
        <v>29376.33</v>
      </c>
      <c r="BA22" s="81"/>
      <c r="BB22" s="81">
        <v>2188</v>
      </c>
      <c r="BC22" s="81">
        <v>3748</v>
      </c>
      <c r="BD22" s="81">
        <v>3298</v>
      </c>
      <c r="BE22" s="81">
        <v>2938</v>
      </c>
      <c r="BF22" s="81">
        <v>2248</v>
      </c>
      <c r="BG22" s="81">
        <v>1768</v>
      </c>
      <c r="BH22" s="81">
        <v>3536</v>
      </c>
      <c r="BI22" s="81">
        <v>2878</v>
      </c>
      <c r="BJ22" s="81">
        <v>4588</v>
      </c>
      <c r="BK22" s="81">
        <v>2186.33</v>
      </c>
    </row>
    <row r="23" spans="1:63" ht="38.25">
      <c r="A23" s="366"/>
      <c r="B23" s="38">
        <v>11003</v>
      </c>
      <c r="C23" s="38" t="s">
        <v>274</v>
      </c>
      <c r="D23" s="82">
        <f t="shared" si="0"/>
        <v>48065.7</v>
      </c>
      <c r="E23" s="81"/>
      <c r="F23" s="81"/>
      <c r="G23" s="81"/>
      <c r="H23" s="178">
        <v>44605.7</v>
      </c>
      <c r="I23" s="178">
        <v>1400</v>
      </c>
      <c r="J23" s="81"/>
      <c r="K23" s="81"/>
      <c r="L23" s="178">
        <v>1360</v>
      </c>
      <c r="M23" s="81"/>
      <c r="N23" s="81"/>
      <c r="O23" s="178">
        <v>700</v>
      </c>
      <c r="P23" s="82">
        <f t="shared" si="1"/>
        <v>48065.7</v>
      </c>
      <c r="Q23" s="81"/>
      <c r="R23" s="81"/>
      <c r="S23" s="81"/>
      <c r="T23" s="178">
        <v>44605.7</v>
      </c>
      <c r="U23" s="178">
        <v>1400</v>
      </c>
      <c r="V23" s="81"/>
      <c r="W23" s="81"/>
      <c r="X23" s="178">
        <v>1360</v>
      </c>
      <c r="Y23" s="81"/>
      <c r="Z23" s="81"/>
      <c r="AA23" s="178">
        <v>700</v>
      </c>
      <c r="AB23" s="82">
        <f>+SUM(AC23:AM23)</f>
        <v>159744</v>
      </c>
      <c r="AC23" s="81"/>
      <c r="AD23" s="81"/>
      <c r="AE23" s="81"/>
      <c r="AF23" s="81">
        <v>149184</v>
      </c>
      <c r="AG23" s="81">
        <v>2640</v>
      </c>
      <c r="AH23" s="81">
        <v>2640</v>
      </c>
      <c r="AI23" s="81"/>
      <c r="AJ23" s="81">
        <v>2640</v>
      </c>
      <c r="AK23" s="81"/>
      <c r="AL23" s="81"/>
      <c r="AM23" s="81">
        <v>2640</v>
      </c>
      <c r="AN23" s="82">
        <f t="shared" si="3"/>
        <v>159744</v>
      </c>
      <c r="AO23" s="81"/>
      <c r="AP23" s="81"/>
      <c r="AQ23" s="81"/>
      <c r="AR23" s="81">
        <v>149184</v>
      </c>
      <c r="AS23" s="81">
        <v>2640</v>
      </c>
      <c r="AT23" s="81">
        <v>2640</v>
      </c>
      <c r="AU23" s="81"/>
      <c r="AV23" s="81">
        <v>2640</v>
      </c>
      <c r="AW23" s="81"/>
      <c r="AX23" s="81"/>
      <c r="AY23" s="81">
        <v>2640</v>
      </c>
      <c r="AZ23" s="82">
        <f t="shared" si="4"/>
        <v>159744</v>
      </c>
      <c r="BA23" s="81"/>
      <c r="BB23" s="81"/>
      <c r="BC23" s="81"/>
      <c r="BD23" s="81">
        <v>149184</v>
      </c>
      <c r="BE23" s="81">
        <v>2640</v>
      </c>
      <c r="BF23" s="81">
        <v>2640</v>
      </c>
      <c r="BG23" s="81"/>
      <c r="BH23" s="81">
        <v>2640</v>
      </c>
      <c r="BI23" s="81"/>
      <c r="BJ23" s="81"/>
      <c r="BK23" s="81">
        <v>2640</v>
      </c>
    </row>
    <row r="24" spans="1:63" ht="25.5">
      <c r="A24" s="365">
        <v>1067</v>
      </c>
      <c r="B24" s="38">
        <v>11001</v>
      </c>
      <c r="C24" s="38" t="s">
        <v>280</v>
      </c>
      <c r="D24" s="82">
        <f t="shared" si="0"/>
        <v>14123.4</v>
      </c>
      <c r="E24" s="81">
        <v>14123.4</v>
      </c>
      <c r="F24" s="81"/>
      <c r="G24" s="81"/>
      <c r="H24" s="81"/>
      <c r="I24" s="81"/>
      <c r="J24" s="81"/>
      <c r="K24" s="81"/>
      <c r="L24" s="81"/>
      <c r="M24" s="81"/>
      <c r="N24" s="81"/>
      <c r="O24" s="81"/>
      <c r="P24" s="82">
        <f t="shared" si="1"/>
        <v>14123.4</v>
      </c>
      <c r="Q24" s="81">
        <v>14123.4</v>
      </c>
      <c r="R24" s="81"/>
      <c r="S24" s="81"/>
      <c r="T24" s="81"/>
      <c r="U24" s="81"/>
      <c r="V24" s="81"/>
      <c r="W24" s="81"/>
      <c r="X24" s="81"/>
      <c r="Y24" s="81"/>
      <c r="Z24" s="81"/>
      <c r="AA24" s="81"/>
      <c r="AB24" s="82">
        <f>+SUM(AC24:AM24)</f>
        <v>14123.4</v>
      </c>
      <c r="AC24" s="81">
        <v>14123.4</v>
      </c>
      <c r="AD24" s="81"/>
      <c r="AE24" s="81"/>
      <c r="AF24" s="81"/>
      <c r="AG24" s="81"/>
      <c r="AH24" s="81"/>
      <c r="AI24" s="81"/>
      <c r="AJ24" s="81"/>
      <c r="AK24" s="81"/>
      <c r="AL24" s="81"/>
      <c r="AM24" s="81"/>
      <c r="AN24" s="82">
        <f t="shared" si="3"/>
        <v>14123.4</v>
      </c>
      <c r="AO24" s="81">
        <v>14123.4</v>
      </c>
      <c r="AP24" s="81"/>
      <c r="AQ24" s="81"/>
      <c r="AR24" s="81"/>
      <c r="AS24" s="81"/>
      <c r="AT24" s="81"/>
      <c r="AU24" s="81"/>
      <c r="AV24" s="81"/>
      <c r="AW24" s="81"/>
      <c r="AX24" s="81"/>
      <c r="AY24" s="81"/>
      <c r="AZ24" s="82">
        <f t="shared" si="4"/>
        <v>14123.4</v>
      </c>
      <c r="BA24" s="81">
        <v>14123.4</v>
      </c>
      <c r="BB24" s="81"/>
      <c r="BC24" s="81"/>
      <c r="BD24" s="81"/>
      <c r="BE24" s="81"/>
      <c r="BF24" s="81"/>
      <c r="BG24" s="81"/>
      <c r="BH24" s="81"/>
      <c r="BI24" s="81"/>
      <c r="BJ24" s="81"/>
      <c r="BK24" s="81"/>
    </row>
    <row r="25" spans="1:63" ht="38.25">
      <c r="A25" s="367"/>
      <c r="B25" s="38">
        <v>11002</v>
      </c>
      <c r="C25" s="38" t="s">
        <v>282</v>
      </c>
      <c r="D25" s="82">
        <f t="shared" si="0"/>
        <v>13900</v>
      </c>
      <c r="E25" s="81">
        <v>13900</v>
      </c>
      <c r="F25" s="81"/>
      <c r="G25" s="81"/>
      <c r="H25" s="81"/>
      <c r="I25" s="81"/>
      <c r="J25" s="81"/>
      <c r="K25" s="81"/>
      <c r="L25" s="81"/>
      <c r="M25" s="81"/>
      <c r="N25" s="81"/>
      <c r="O25" s="81"/>
      <c r="P25" s="82">
        <f t="shared" si="1"/>
        <v>16680</v>
      </c>
      <c r="Q25" s="81">
        <v>16680</v>
      </c>
      <c r="R25" s="81"/>
      <c r="S25" s="81"/>
      <c r="T25" s="81"/>
      <c r="U25" s="81"/>
      <c r="V25" s="81"/>
      <c r="W25" s="81"/>
      <c r="X25" s="81"/>
      <c r="Y25" s="81"/>
      <c r="Z25" s="81"/>
      <c r="AA25" s="81"/>
      <c r="AB25" s="82">
        <f t="shared" ref="AB25" si="10">+SUM(AC25:AM25)</f>
        <v>91650.4</v>
      </c>
      <c r="AC25" s="81">
        <v>91650.4</v>
      </c>
      <c r="AD25" s="81"/>
      <c r="AE25" s="81"/>
      <c r="AF25" s="81"/>
      <c r="AG25" s="81"/>
      <c r="AH25" s="81"/>
      <c r="AI25" s="81"/>
      <c r="AJ25" s="81"/>
      <c r="AK25" s="81"/>
      <c r="AL25" s="81"/>
      <c r="AM25" s="81"/>
      <c r="AN25" s="82">
        <f t="shared" si="3"/>
        <v>91650.4</v>
      </c>
      <c r="AO25" s="81">
        <v>91650.4</v>
      </c>
      <c r="AP25" s="81"/>
      <c r="AQ25" s="81"/>
      <c r="AR25" s="81"/>
      <c r="AS25" s="81"/>
      <c r="AT25" s="81"/>
      <c r="AU25" s="81"/>
      <c r="AV25" s="81"/>
      <c r="AW25" s="81"/>
      <c r="AX25" s="81"/>
      <c r="AY25" s="81"/>
      <c r="AZ25" s="82">
        <f t="shared" si="4"/>
        <v>91650.4</v>
      </c>
      <c r="BA25" s="81">
        <v>91650.4</v>
      </c>
      <c r="BB25" s="81"/>
      <c r="BC25" s="81"/>
      <c r="BD25" s="81"/>
      <c r="BE25" s="81"/>
      <c r="BF25" s="81"/>
      <c r="BG25" s="81"/>
      <c r="BH25" s="81"/>
      <c r="BI25" s="81"/>
      <c r="BJ25" s="81"/>
      <c r="BK25" s="81"/>
    </row>
    <row r="26" spans="1:63" ht="102">
      <c r="A26" s="366">
        <v>1086</v>
      </c>
      <c r="B26" s="38">
        <v>11003</v>
      </c>
      <c r="C26" s="38" t="s">
        <v>288</v>
      </c>
      <c r="D26" s="82">
        <f t="shared" si="0"/>
        <v>25557.200000000001</v>
      </c>
      <c r="E26" s="81">
        <v>25557.200000000001</v>
      </c>
      <c r="F26" s="81"/>
      <c r="G26" s="81"/>
      <c r="H26" s="81"/>
      <c r="I26" s="81"/>
      <c r="J26" s="81"/>
      <c r="K26" s="81"/>
      <c r="L26" s="81"/>
      <c r="M26" s="81"/>
      <c r="N26" s="81"/>
      <c r="O26" s="81"/>
      <c r="P26" s="82">
        <f t="shared" si="1"/>
        <v>35000</v>
      </c>
      <c r="Q26" s="81">
        <v>35000</v>
      </c>
      <c r="R26" s="81"/>
      <c r="S26" s="81"/>
      <c r="T26" s="81"/>
      <c r="U26" s="81"/>
      <c r="V26" s="81"/>
      <c r="W26" s="81"/>
      <c r="X26" s="81"/>
      <c r="Y26" s="81"/>
      <c r="Z26" s="81"/>
      <c r="AA26" s="81"/>
      <c r="AB26" s="82">
        <f>+SUM(AC26:AM26)</f>
        <v>35000</v>
      </c>
      <c r="AC26" s="81">
        <v>35000</v>
      </c>
      <c r="AD26" s="81"/>
      <c r="AE26" s="81"/>
      <c r="AF26" s="81"/>
      <c r="AG26" s="81"/>
      <c r="AH26" s="81"/>
      <c r="AI26" s="81"/>
      <c r="AJ26" s="81"/>
      <c r="AK26" s="81"/>
      <c r="AL26" s="81"/>
      <c r="AM26" s="81"/>
      <c r="AN26" s="82">
        <f t="shared" si="3"/>
        <v>35000</v>
      </c>
      <c r="AO26" s="81">
        <v>35000</v>
      </c>
      <c r="AP26" s="81"/>
      <c r="AQ26" s="81"/>
      <c r="AR26" s="81"/>
      <c r="AS26" s="81"/>
      <c r="AT26" s="81"/>
      <c r="AU26" s="81"/>
      <c r="AV26" s="81"/>
      <c r="AW26" s="81"/>
      <c r="AX26" s="81"/>
      <c r="AY26" s="81"/>
      <c r="AZ26" s="82">
        <f t="shared" si="4"/>
        <v>35000</v>
      </c>
      <c r="BA26" s="81">
        <v>35000</v>
      </c>
      <c r="BB26" s="81"/>
      <c r="BC26" s="81"/>
      <c r="BD26" s="81"/>
      <c r="BE26" s="81"/>
      <c r="BF26" s="81"/>
      <c r="BG26" s="81"/>
      <c r="BH26" s="81"/>
      <c r="BI26" s="81"/>
      <c r="BJ26" s="81"/>
      <c r="BK26" s="81"/>
    </row>
    <row r="27" spans="1:63" ht="102">
      <c r="A27" s="366"/>
      <c r="B27" s="38">
        <v>11004</v>
      </c>
      <c r="C27" s="38" t="s">
        <v>290</v>
      </c>
      <c r="D27" s="82">
        <f t="shared" si="0"/>
        <v>0</v>
      </c>
      <c r="E27" s="81"/>
      <c r="F27" s="81"/>
      <c r="G27" s="81"/>
      <c r="H27" s="81"/>
      <c r="I27" s="81"/>
      <c r="J27" s="81"/>
      <c r="K27" s="81"/>
      <c r="L27" s="81"/>
      <c r="M27" s="81"/>
      <c r="N27" s="81"/>
      <c r="O27" s="81"/>
      <c r="P27" s="82">
        <f t="shared" si="1"/>
        <v>216381</v>
      </c>
      <c r="Q27" s="117">
        <v>52000</v>
      </c>
      <c r="R27" s="81"/>
      <c r="S27" s="117">
        <v>82190.5</v>
      </c>
      <c r="T27" s="117">
        <v>82190.5</v>
      </c>
      <c r="U27" s="81"/>
      <c r="V27" s="81"/>
      <c r="W27" s="81"/>
      <c r="X27" s="81"/>
      <c r="Y27" s="81"/>
      <c r="Z27" s="81"/>
      <c r="AA27" s="81"/>
      <c r="AB27" s="82">
        <f t="shared" ref="AB27:AB28" si="11">+SUM(AC27:AM27)</f>
        <v>441444.9</v>
      </c>
      <c r="AC27" s="117">
        <v>52000</v>
      </c>
      <c r="AD27" s="81"/>
      <c r="AE27" s="117">
        <v>194722.45</v>
      </c>
      <c r="AF27" s="117">
        <v>194722.45</v>
      </c>
      <c r="AG27" s="81"/>
      <c r="AH27" s="81"/>
      <c r="AI27" s="81"/>
      <c r="AJ27" s="81"/>
      <c r="AK27" s="81"/>
      <c r="AL27" s="81"/>
      <c r="AM27" s="81"/>
      <c r="AN27" s="82">
        <f t="shared" si="3"/>
        <v>441444.9</v>
      </c>
      <c r="AO27" s="117">
        <v>52000</v>
      </c>
      <c r="AP27" s="81"/>
      <c r="AQ27" s="117">
        <v>194722.45</v>
      </c>
      <c r="AR27" s="117">
        <v>194722.45</v>
      </c>
      <c r="AS27" s="81"/>
      <c r="AT27" s="81"/>
      <c r="AU27" s="81"/>
      <c r="AV27" s="81"/>
      <c r="AW27" s="81"/>
      <c r="AX27" s="81"/>
      <c r="AY27" s="81"/>
      <c r="AZ27" s="82">
        <f t="shared" si="4"/>
        <v>220722.5</v>
      </c>
      <c r="BA27" s="117">
        <v>30000</v>
      </c>
      <c r="BB27" s="81"/>
      <c r="BC27" s="131">
        <v>95361.25</v>
      </c>
      <c r="BD27" s="131">
        <v>95361.25</v>
      </c>
      <c r="BE27" s="81"/>
      <c r="BF27" s="81"/>
      <c r="BG27" s="81"/>
      <c r="BH27" s="81"/>
      <c r="BI27" s="81"/>
      <c r="BJ27" s="81"/>
      <c r="BK27" s="81"/>
    </row>
    <row r="28" spans="1:63" ht="102">
      <c r="A28" s="366"/>
      <c r="B28" s="38">
        <v>12003</v>
      </c>
      <c r="C28" s="38" t="s">
        <v>292</v>
      </c>
      <c r="D28" s="82">
        <f t="shared" si="0"/>
        <v>0</v>
      </c>
      <c r="E28" s="81"/>
      <c r="F28" s="81"/>
      <c r="G28" s="81"/>
      <c r="H28" s="81"/>
      <c r="I28" s="81"/>
      <c r="J28" s="81"/>
      <c r="K28" s="81"/>
      <c r="L28" s="81"/>
      <c r="M28" s="81"/>
      <c r="N28" s="81"/>
      <c r="O28" s="81"/>
      <c r="P28" s="82">
        <f t="shared" si="1"/>
        <v>255008.3</v>
      </c>
      <c r="Q28" s="81"/>
      <c r="R28" s="81"/>
      <c r="S28" s="117">
        <v>127504.15</v>
      </c>
      <c r="T28" s="117">
        <v>127504.15</v>
      </c>
      <c r="U28" s="81"/>
      <c r="V28" s="81"/>
      <c r="W28" s="81"/>
      <c r="X28" s="81"/>
      <c r="Y28" s="81"/>
      <c r="Z28" s="81"/>
      <c r="AA28" s="81"/>
      <c r="AB28" s="82">
        <f t="shared" si="11"/>
        <v>1046445</v>
      </c>
      <c r="AC28" s="81"/>
      <c r="AD28" s="81"/>
      <c r="AE28" s="117">
        <v>523222.5</v>
      </c>
      <c r="AF28" s="117">
        <v>523222.5</v>
      </c>
      <c r="AG28" s="81"/>
      <c r="AH28" s="81"/>
      <c r="AI28" s="81"/>
      <c r="AJ28" s="81"/>
      <c r="AK28" s="81"/>
      <c r="AL28" s="81"/>
      <c r="AM28" s="81"/>
      <c r="AN28" s="82">
        <f t="shared" si="3"/>
        <v>1046445</v>
      </c>
      <c r="AO28" s="81"/>
      <c r="AP28" s="81"/>
      <c r="AQ28" s="117">
        <v>523222.5</v>
      </c>
      <c r="AR28" s="117">
        <v>523222.5</v>
      </c>
      <c r="AS28" s="81"/>
      <c r="AT28" s="81"/>
      <c r="AU28" s="81"/>
      <c r="AV28" s="81"/>
      <c r="AW28" s="81"/>
      <c r="AX28" s="81"/>
      <c r="AY28" s="81"/>
      <c r="AZ28" s="82">
        <f t="shared" si="4"/>
        <v>523222.4</v>
      </c>
      <c r="BA28" s="81"/>
      <c r="BB28" s="81"/>
      <c r="BC28" s="131">
        <v>261611.2</v>
      </c>
      <c r="BD28" s="131">
        <v>261611.2</v>
      </c>
      <c r="BE28" s="81"/>
      <c r="BF28" s="81"/>
      <c r="BG28" s="81"/>
      <c r="BH28" s="81"/>
      <c r="BI28" s="81"/>
      <c r="BJ28" s="81"/>
      <c r="BK28" s="81"/>
    </row>
    <row r="29" spans="1:63" ht="89.25">
      <c r="A29" s="367"/>
      <c r="B29" s="38">
        <v>31001</v>
      </c>
      <c r="C29" s="38" t="s">
        <v>294</v>
      </c>
      <c r="D29" s="82">
        <f t="shared" si="0"/>
        <v>0</v>
      </c>
      <c r="E29" s="81"/>
      <c r="F29" s="81"/>
      <c r="G29" s="81"/>
      <c r="H29" s="81"/>
      <c r="I29" s="81"/>
      <c r="J29" s="81"/>
      <c r="K29" s="81"/>
      <c r="L29" s="81"/>
      <c r="M29" s="81"/>
      <c r="N29" s="81"/>
      <c r="O29" s="81"/>
      <c r="P29" s="82">
        <f t="shared" si="1"/>
        <v>121493.9</v>
      </c>
      <c r="Q29" s="117">
        <v>121493.9</v>
      </c>
      <c r="R29" s="81"/>
      <c r="S29" s="81"/>
      <c r="T29" s="81"/>
      <c r="U29" s="81"/>
      <c r="V29" s="81"/>
      <c r="W29" s="81"/>
      <c r="X29" s="81"/>
      <c r="Y29" s="81"/>
      <c r="Z29" s="81"/>
      <c r="AA29" s="81"/>
      <c r="AB29" s="82">
        <f>+SUM(AC29:AM29)</f>
        <v>28012.400000000001</v>
      </c>
      <c r="AC29" s="117"/>
      <c r="AD29" s="81"/>
      <c r="AE29" s="81"/>
      <c r="AF29" s="117">
        <v>28012.400000000001</v>
      </c>
      <c r="AG29" s="81"/>
      <c r="AH29" s="81"/>
      <c r="AI29" s="81"/>
      <c r="AJ29" s="81"/>
      <c r="AK29" s="81"/>
      <c r="AL29" s="81"/>
      <c r="AM29" s="81"/>
      <c r="AN29" s="82">
        <f t="shared" si="3"/>
        <v>0</v>
      </c>
      <c r="AO29" s="81"/>
      <c r="AP29" s="81"/>
      <c r="AQ29" s="81"/>
      <c r="AR29" s="81"/>
      <c r="AS29" s="81"/>
      <c r="AT29" s="81"/>
      <c r="AU29" s="81"/>
      <c r="AV29" s="81"/>
      <c r="AW29" s="81"/>
      <c r="AX29" s="81"/>
      <c r="AY29" s="81"/>
      <c r="AZ29" s="82">
        <f t="shared" si="4"/>
        <v>0</v>
      </c>
      <c r="BA29" s="81"/>
      <c r="BB29" s="81"/>
      <c r="BC29" s="81"/>
      <c r="BD29" s="81"/>
      <c r="BE29" s="81"/>
      <c r="BF29" s="81"/>
      <c r="BG29" s="81"/>
      <c r="BH29" s="81"/>
      <c r="BI29" s="81"/>
      <c r="BJ29" s="81"/>
      <c r="BK29" s="81"/>
    </row>
    <row r="30" spans="1:63" ht="38.25">
      <c r="A30" s="365">
        <v>1104</v>
      </c>
      <c r="B30" s="38">
        <v>11001</v>
      </c>
      <c r="C30" s="38" t="s">
        <v>300</v>
      </c>
      <c r="D30" s="82"/>
      <c r="E30" s="81"/>
      <c r="F30" s="81"/>
      <c r="G30" s="81"/>
      <c r="H30" s="81"/>
      <c r="I30" s="81"/>
      <c r="J30" s="81"/>
      <c r="K30" s="81"/>
      <c r="L30" s="81"/>
      <c r="M30" s="81"/>
      <c r="N30" s="81"/>
      <c r="O30" s="81"/>
      <c r="P30" s="82">
        <f t="shared" si="1"/>
        <v>160092.5</v>
      </c>
      <c r="Q30" s="81">
        <v>160092.5</v>
      </c>
      <c r="R30" s="81"/>
      <c r="S30" s="81"/>
      <c r="T30" s="81"/>
      <c r="U30" s="81"/>
      <c r="V30" s="81"/>
      <c r="W30" s="81"/>
      <c r="X30" s="81"/>
      <c r="Y30" s="81"/>
      <c r="Z30" s="81"/>
      <c r="AA30" s="81"/>
      <c r="AB30" s="82">
        <f t="shared" ref="AB30:AB31" si="12">+SUM(AC30:AM30)</f>
        <v>4487000</v>
      </c>
      <c r="AC30" s="179">
        <v>1346100</v>
      </c>
      <c r="AD30" s="179">
        <v>273258.3</v>
      </c>
      <c r="AE30" s="179">
        <v>138199.6</v>
      </c>
      <c r="AF30" s="179">
        <v>307808.2</v>
      </c>
      <c r="AG30" s="179">
        <v>238708.4</v>
      </c>
      <c r="AH30" s="179">
        <v>304667.3</v>
      </c>
      <c r="AI30" s="179">
        <v>716125.20000000007</v>
      </c>
      <c r="AJ30" s="179">
        <v>135058.69999999998</v>
      </c>
      <c r="AK30" s="179">
        <v>229285.69999999998</v>
      </c>
      <c r="AL30" s="179">
        <v>254412.9</v>
      </c>
      <c r="AM30" s="179">
        <v>543375.69999999995</v>
      </c>
      <c r="AN30" s="82">
        <f>AO30+AP30+AQ30+AR30+AS30+AT30+AU30+AV30+AW30+AX30+AY30</f>
        <v>4914184.4000000004</v>
      </c>
      <c r="AO30" s="81">
        <v>1474255.32</v>
      </c>
      <c r="AP30" s="179">
        <v>299273.82996</v>
      </c>
      <c r="AQ30" s="179">
        <v>151356.87951999999</v>
      </c>
      <c r="AR30" s="179">
        <v>337113.04984000005</v>
      </c>
      <c r="AS30" s="179">
        <v>261434.61008000001</v>
      </c>
      <c r="AT30" s="179">
        <v>333673.12076000002</v>
      </c>
      <c r="AU30" s="179">
        <v>784303.83024000016</v>
      </c>
      <c r="AV30" s="179">
        <v>147916.95043999999</v>
      </c>
      <c r="AW30" s="179">
        <v>251114.82284000001</v>
      </c>
      <c r="AX30" s="179">
        <v>278634.25548000005</v>
      </c>
      <c r="AY30" s="179">
        <v>595107.73083999997</v>
      </c>
      <c r="AZ30" s="82">
        <f t="shared" si="4"/>
        <v>5716684.0000000019</v>
      </c>
      <c r="BA30" s="39">
        <v>1715005.2</v>
      </c>
      <c r="BB30" s="179">
        <v>348146.05559999996</v>
      </c>
      <c r="BC30" s="179">
        <v>176073.86719999998</v>
      </c>
      <c r="BD30" s="179">
        <v>392164.52240000007</v>
      </c>
      <c r="BE30" s="179">
        <v>304127.58879999997</v>
      </c>
      <c r="BF30" s="179">
        <v>388162.84360000002</v>
      </c>
      <c r="BG30" s="179">
        <v>912382.76640000008</v>
      </c>
      <c r="BH30" s="179">
        <v>172072.18839999998</v>
      </c>
      <c r="BI30" s="179">
        <v>292122.55239999999</v>
      </c>
      <c r="BJ30" s="179">
        <v>324135.98280000006</v>
      </c>
      <c r="BK30" s="179">
        <v>692290.43239999993</v>
      </c>
    </row>
    <row r="31" spans="1:63" ht="63.75">
      <c r="A31" s="366"/>
      <c r="B31" s="38">
        <v>11002</v>
      </c>
      <c r="C31" s="38" t="s">
        <v>302</v>
      </c>
      <c r="D31" s="82">
        <f t="shared" ref="D31:D57" si="13">E31+F31+G31+H31+I31+J31+K31+L31+M31+N31+O31</f>
        <v>0</v>
      </c>
      <c r="E31" s="81"/>
      <c r="F31" s="81"/>
      <c r="G31" s="81"/>
      <c r="H31" s="81"/>
      <c r="I31" s="81"/>
      <c r="J31" s="81"/>
      <c r="K31" s="81"/>
      <c r="L31" s="81"/>
      <c r="M31" s="81"/>
      <c r="N31" s="81"/>
      <c r="O31" s="81"/>
      <c r="P31" s="82">
        <f t="shared" ref="P31" si="14">SUM(Q31:AA31)</f>
        <v>1573200</v>
      </c>
      <c r="Q31" s="81">
        <v>1573200</v>
      </c>
      <c r="R31" s="81"/>
      <c r="S31" s="81"/>
      <c r="T31" s="81"/>
      <c r="U31" s="81"/>
      <c r="V31" s="81"/>
      <c r="W31" s="81"/>
      <c r="X31" s="81"/>
      <c r="Y31" s="81"/>
      <c r="Z31" s="81"/>
      <c r="AA31" s="81"/>
      <c r="AB31" s="82">
        <f t="shared" si="12"/>
        <v>2223360</v>
      </c>
      <c r="AC31" s="81">
        <v>2223360</v>
      </c>
      <c r="AD31" s="81"/>
      <c r="AE31" s="81"/>
      <c r="AF31" s="81"/>
      <c r="AG31" s="81"/>
      <c r="AH31" s="81"/>
      <c r="AI31" s="81"/>
      <c r="AJ31" s="81"/>
      <c r="AK31" s="81"/>
      <c r="AL31" s="81"/>
      <c r="AM31" s="81"/>
      <c r="AN31" s="82">
        <f t="shared" si="3"/>
        <v>2448000</v>
      </c>
      <c r="AO31" s="81">
        <v>2448000</v>
      </c>
      <c r="AP31" s="81"/>
      <c r="AQ31" s="81"/>
      <c r="AR31" s="81"/>
      <c r="AS31" s="81"/>
      <c r="AT31" s="81"/>
      <c r="AU31" s="81"/>
      <c r="AV31" s="81"/>
      <c r="AW31" s="81"/>
      <c r="AX31" s="81"/>
      <c r="AY31" s="81"/>
      <c r="AZ31" s="82">
        <f t="shared" si="4"/>
        <v>2640000</v>
      </c>
      <c r="BA31" s="81">
        <v>2640000</v>
      </c>
      <c r="BB31" s="81"/>
      <c r="BC31" s="81"/>
      <c r="BD31" s="81"/>
      <c r="BE31" s="81"/>
      <c r="BF31" s="81"/>
      <c r="BG31" s="81"/>
      <c r="BH31" s="81"/>
      <c r="BI31" s="81"/>
      <c r="BJ31" s="81"/>
      <c r="BK31" s="81"/>
    </row>
    <row r="32" spans="1:63" ht="51">
      <c r="A32" s="367"/>
      <c r="B32" s="38">
        <v>12001</v>
      </c>
      <c r="C32" s="38" t="s">
        <v>304</v>
      </c>
      <c r="D32" s="82">
        <f t="shared" si="13"/>
        <v>4311791.18</v>
      </c>
      <c r="E32" s="81">
        <v>4311791.18</v>
      </c>
      <c r="F32" s="81"/>
      <c r="G32" s="81"/>
      <c r="H32" s="81"/>
      <c r="I32" s="81"/>
      <c r="J32" s="81"/>
      <c r="K32" s="81"/>
      <c r="L32" s="81"/>
      <c r="M32" s="81"/>
      <c r="N32" s="81"/>
      <c r="O32" s="81"/>
      <c r="P32" s="82">
        <f>SUM(Q32:AA32)</f>
        <v>8233900</v>
      </c>
      <c r="Q32" s="81">
        <v>8233900</v>
      </c>
      <c r="R32" s="81"/>
      <c r="S32" s="81"/>
      <c r="T32" s="81"/>
      <c r="U32" s="81"/>
      <c r="V32" s="81"/>
      <c r="W32" s="81"/>
      <c r="X32" s="81"/>
      <c r="Y32" s="81"/>
      <c r="Z32" s="81"/>
      <c r="AA32" s="81"/>
      <c r="AB32" s="82">
        <f>+SUM(AC32:AM32)</f>
        <v>16343348.6</v>
      </c>
      <c r="AC32" s="81">
        <v>16343348.6</v>
      </c>
      <c r="AD32" s="81"/>
      <c r="AE32" s="81"/>
      <c r="AF32" s="81"/>
      <c r="AG32" s="81"/>
      <c r="AH32" s="81"/>
      <c r="AI32" s="81"/>
      <c r="AJ32" s="81"/>
      <c r="AK32" s="81"/>
      <c r="AL32" s="81"/>
      <c r="AM32" s="81"/>
      <c r="AN32" s="82">
        <f t="shared" si="3"/>
        <v>20775749.399999999</v>
      </c>
      <c r="AO32" s="81">
        <v>20775749.399999999</v>
      </c>
      <c r="AP32" s="81"/>
      <c r="AQ32" s="81"/>
      <c r="AR32" s="81"/>
      <c r="AS32" s="81"/>
      <c r="AT32" s="81"/>
      <c r="AU32" s="81"/>
      <c r="AV32" s="81"/>
      <c r="AW32" s="81"/>
      <c r="AX32" s="81"/>
      <c r="AY32" s="81"/>
      <c r="AZ32" s="82">
        <f t="shared" si="4"/>
        <v>21137648.699999999</v>
      </c>
      <c r="BA32" s="81">
        <v>21137648.699999999</v>
      </c>
      <c r="BB32" s="81"/>
      <c r="BC32" s="81"/>
      <c r="BD32" s="81"/>
      <c r="BE32" s="81"/>
      <c r="BF32" s="81"/>
      <c r="BG32" s="81"/>
      <c r="BH32" s="81"/>
      <c r="BI32" s="81"/>
      <c r="BJ32" s="81"/>
      <c r="BK32" s="81"/>
    </row>
    <row r="33" spans="1:63" ht="25.5">
      <c r="A33" s="365">
        <v>1116</v>
      </c>
      <c r="B33" s="38">
        <v>11001</v>
      </c>
      <c r="C33" s="38" t="s">
        <v>310</v>
      </c>
      <c r="D33" s="82">
        <f t="shared" si="13"/>
        <v>1512870.1199999999</v>
      </c>
      <c r="E33" s="117">
        <v>25357.52</v>
      </c>
      <c r="F33" s="117">
        <v>176072.92</v>
      </c>
      <c r="G33" s="117">
        <v>124465.33999999998</v>
      </c>
      <c r="H33" s="117">
        <v>129018.95</v>
      </c>
      <c r="I33" s="117">
        <v>207948.19</v>
      </c>
      <c r="J33" s="117">
        <v>170001.44</v>
      </c>
      <c r="K33" s="117">
        <v>113840.25</v>
      </c>
      <c r="L33" s="117">
        <v>163929.96000000002</v>
      </c>
      <c r="M33" s="117">
        <v>57679.06</v>
      </c>
      <c r="N33" s="117">
        <v>144197.65</v>
      </c>
      <c r="O33" s="117">
        <v>200358.84</v>
      </c>
      <c r="P33" s="82">
        <f t="shared" ref="P33" si="15">SUM(Q33:AA33)</f>
        <v>1338074.6000000001</v>
      </c>
      <c r="Q33" s="117">
        <v>28099.5</v>
      </c>
      <c r="R33" s="117">
        <v>155216.70000000001</v>
      </c>
      <c r="S33" s="117">
        <v>109722.1</v>
      </c>
      <c r="T33" s="117">
        <v>113736.3</v>
      </c>
      <c r="U33" s="117">
        <v>183316.2</v>
      </c>
      <c r="V33" s="117">
        <v>149864.4</v>
      </c>
      <c r="W33" s="117">
        <v>100355.6</v>
      </c>
      <c r="X33" s="117">
        <v>144512.1</v>
      </c>
      <c r="Y33" s="117">
        <v>50846.8</v>
      </c>
      <c r="Z33" s="117">
        <v>127117.1</v>
      </c>
      <c r="AA33" s="117">
        <v>175287.8</v>
      </c>
      <c r="AB33" s="82">
        <f t="shared" ref="AB33" si="16">+SUM(AC33:AM33)</f>
        <v>1762448.5399999998</v>
      </c>
      <c r="AC33" s="180">
        <v>29961.625180000177</v>
      </c>
      <c r="AD33" s="180">
        <v>186819.54524000001</v>
      </c>
      <c r="AE33" s="117">
        <v>144520.78027999998</v>
      </c>
      <c r="AF33" s="180">
        <v>149808.12589999998</v>
      </c>
      <c r="AG33" s="180">
        <v>246742.79560000001</v>
      </c>
      <c r="AH33" s="180">
        <v>197394.23647999999</v>
      </c>
      <c r="AI33" s="180">
        <v>149808.12589999998</v>
      </c>
      <c r="AJ33" s="180">
        <v>190344.44232</v>
      </c>
      <c r="AK33" s="180">
        <v>66973.044519999996</v>
      </c>
      <c r="AL33" s="180">
        <v>167432.61130000002</v>
      </c>
      <c r="AM33" s="180">
        <v>232643.20728</v>
      </c>
      <c r="AN33" s="82">
        <f t="shared" si="3"/>
        <v>1762448.5399999998</v>
      </c>
      <c r="AO33" s="180">
        <v>29961.625180000177</v>
      </c>
      <c r="AP33" s="180">
        <v>186819.54524000001</v>
      </c>
      <c r="AQ33" s="117">
        <v>144520.78027999998</v>
      </c>
      <c r="AR33" s="180">
        <v>149808.12589999998</v>
      </c>
      <c r="AS33" s="180">
        <v>246742.79560000001</v>
      </c>
      <c r="AT33" s="180">
        <v>197394.23647999999</v>
      </c>
      <c r="AU33" s="180">
        <v>149808.12589999998</v>
      </c>
      <c r="AV33" s="180">
        <v>190344.44232</v>
      </c>
      <c r="AW33" s="180">
        <v>66973.044519999996</v>
      </c>
      <c r="AX33" s="180">
        <v>167432.61130000002</v>
      </c>
      <c r="AY33" s="180">
        <v>232643.20728</v>
      </c>
      <c r="AZ33" s="82">
        <f t="shared" si="4"/>
        <v>1762448.5399999998</v>
      </c>
      <c r="BA33" s="180">
        <v>29961.625180000177</v>
      </c>
      <c r="BB33" s="180">
        <v>186819.54524000001</v>
      </c>
      <c r="BC33" s="117">
        <v>144520.78027999998</v>
      </c>
      <c r="BD33" s="180">
        <v>149808.12589999998</v>
      </c>
      <c r="BE33" s="180">
        <v>246742.79560000001</v>
      </c>
      <c r="BF33" s="180">
        <v>197394.23647999999</v>
      </c>
      <c r="BG33" s="180">
        <v>149808.12589999998</v>
      </c>
      <c r="BH33" s="180">
        <v>190344.44232</v>
      </c>
      <c r="BI33" s="180">
        <v>66973.044519999996</v>
      </c>
      <c r="BJ33" s="180">
        <v>167432.61130000002</v>
      </c>
      <c r="BK33" s="180">
        <v>232643.20728</v>
      </c>
    </row>
    <row r="34" spans="1:63" ht="51">
      <c r="A34" s="367"/>
      <c r="B34" s="38">
        <v>11005</v>
      </c>
      <c r="C34" s="38" t="s">
        <v>312</v>
      </c>
      <c r="D34" s="82">
        <f t="shared" si="13"/>
        <v>294413.09999999998</v>
      </c>
      <c r="E34" s="176">
        <v>5593.8489000000045</v>
      </c>
      <c r="F34" s="176">
        <v>34151.919599999994</v>
      </c>
      <c r="G34" s="176">
        <v>24141.874199999995</v>
      </c>
      <c r="H34" s="176">
        <v>25025.113499999996</v>
      </c>
      <c r="I34" s="176">
        <v>39745.768499999998</v>
      </c>
      <c r="J34" s="176">
        <v>33857.506499999996</v>
      </c>
      <c r="K34" s="176">
        <v>31796.614799999999</v>
      </c>
      <c r="L34" s="176">
        <v>22080.982499999998</v>
      </c>
      <c r="M34" s="176">
        <v>11187.697799999998</v>
      </c>
      <c r="N34" s="176">
        <v>27969.244499999997</v>
      </c>
      <c r="O34" s="176">
        <v>38862.529199999997</v>
      </c>
      <c r="P34" s="82">
        <f>+'Հ3 Մաս 1 և 2'!E264</f>
        <v>499099.5</v>
      </c>
      <c r="Q34" s="180">
        <f>P34-R34-S34-T34-U34-V34-W34-X34-Y34-Z34-AA34</f>
        <v>9482.8904999999795</v>
      </c>
      <c r="R34" s="180">
        <f>P34*11.6/100</f>
        <v>57895.542000000001</v>
      </c>
      <c r="S34" s="180">
        <f>P34*8.2/100</f>
        <v>40926.158999999992</v>
      </c>
      <c r="T34" s="180">
        <f>P34*8.5/100</f>
        <v>42423.457499999997</v>
      </c>
      <c r="U34" s="180">
        <f>P34*13.5/100</f>
        <v>67378.432499999995</v>
      </c>
      <c r="V34" s="180">
        <f>P34*11.5/100</f>
        <v>57396.442499999997</v>
      </c>
      <c r="W34" s="180">
        <f>P34*10.8/100</f>
        <v>53902.746000000006</v>
      </c>
      <c r="X34" s="180">
        <f>P34*7.5/100</f>
        <v>37432.462500000001</v>
      </c>
      <c r="Y34" s="180">
        <f>P34*3.8/100</f>
        <v>18965.780999999999</v>
      </c>
      <c r="Z34" s="180">
        <f>P34*9.5/100</f>
        <v>47414.452499999999</v>
      </c>
      <c r="AA34" s="117">
        <f>P34*13.2/100</f>
        <v>65881.133999999991</v>
      </c>
      <c r="AB34" s="82">
        <f>+'Հ3 Մաս 1 և 2'!F264</f>
        <v>242042.4</v>
      </c>
      <c r="AC34" s="180">
        <f>AB34-AD34-AE34-AF34-AG34-AH34-AI34-AJ34-AK34-AL34-AM34</f>
        <v>2420.42400000001</v>
      </c>
      <c r="AD34" s="180">
        <f>AB34*11/100</f>
        <v>26624.664000000001</v>
      </c>
      <c r="AE34" s="117">
        <f>AB34*8/100</f>
        <v>19363.392</v>
      </c>
      <c r="AF34" s="180">
        <f>AB34*8.5/100</f>
        <v>20573.603999999999</v>
      </c>
      <c r="AG34" s="180">
        <f>AB34*14/100</f>
        <v>33885.936000000002</v>
      </c>
      <c r="AH34" s="180">
        <f>AB34*11.2/100</f>
        <v>27108.748799999998</v>
      </c>
      <c r="AI34" s="180">
        <f>AB34*9.5/100</f>
        <v>22994.027999999998</v>
      </c>
      <c r="AJ34" s="180">
        <f>AB34*10/100</f>
        <v>24204.240000000002</v>
      </c>
      <c r="AK34" s="180">
        <f>AB34*3.8/100</f>
        <v>9197.6111999999994</v>
      </c>
      <c r="AL34" s="180">
        <f>AB34*9.5/100</f>
        <v>22994.027999999998</v>
      </c>
      <c r="AM34" s="180">
        <f>AB34*13.5/100</f>
        <v>32675.723999999998</v>
      </c>
      <c r="AN34" s="82">
        <f>+'Հ3 Մաս 1 և 2'!G264</f>
        <v>237642.4</v>
      </c>
      <c r="AO34" s="176">
        <f>AN34-AP34-AQ34-AR34-AS34-AT34-AU34-AV34-AW34-AX34-AY34</f>
        <v>2376.4239999999954</v>
      </c>
      <c r="AP34" s="180">
        <f>AN34*11/100</f>
        <v>26140.664000000001</v>
      </c>
      <c r="AQ34" s="180">
        <f>AN34*8/100</f>
        <v>19011.392</v>
      </c>
      <c r="AR34" s="180">
        <f>AN34*8.5/100</f>
        <v>20199.603999999999</v>
      </c>
      <c r="AS34" s="180">
        <f>AN34*14/100</f>
        <v>33269.936000000002</v>
      </c>
      <c r="AT34" s="180">
        <f>AN34*11.2/100</f>
        <v>26615.948799999998</v>
      </c>
      <c r="AU34" s="180">
        <f>AN34*9.5/100</f>
        <v>22576.027999999998</v>
      </c>
      <c r="AV34" s="180">
        <f>AN34*10/100</f>
        <v>23764.240000000002</v>
      </c>
      <c r="AW34" s="180">
        <f>AN34*3.8/100</f>
        <v>9030.4111999999986</v>
      </c>
      <c r="AX34" s="180">
        <f>AN34*9.5/100</f>
        <v>22576.027999999998</v>
      </c>
      <c r="AY34" s="180">
        <f>AN34*13.5/100</f>
        <v>32081.723999999998</v>
      </c>
      <c r="AZ34" s="82">
        <f>+'Հ3 Մաս 1 և 2'!H264</f>
        <v>242042.4</v>
      </c>
      <c r="BA34" s="180">
        <f>AZ34-BB34-BC34-BD34-BE34-BF34-BG34-BH34-BI34-BJ34-BK34</f>
        <v>2420.42400000001</v>
      </c>
      <c r="BB34" s="180">
        <f>AZ34*11/100</f>
        <v>26624.664000000001</v>
      </c>
      <c r="BC34" s="117">
        <f>AZ34*8/100</f>
        <v>19363.392</v>
      </c>
      <c r="BD34" s="180">
        <f>AZ34*8.5/100</f>
        <v>20573.603999999999</v>
      </c>
      <c r="BE34" s="180">
        <f>AZ34*14/100</f>
        <v>33885.936000000002</v>
      </c>
      <c r="BF34" s="180">
        <f>AZ34*11.2/100</f>
        <v>27108.748799999998</v>
      </c>
      <c r="BG34" s="180">
        <f>AZ34*9.5/100</f>
        <v>22994.027999999998</v>
      </c>
      <c r="BH34" s="180">
        <f>AZ34*10/100</f>
        <v>24204.240000000002</v>
      </c>
      <c r="BI34" s="180">
        <f>AZ34*3.8/100</f>
        <v>9197.6111999999994</v>
      </c>
      <c r="BJ34" s="180">
        <f>AZ34*9.5/100</f>
        <v>22994.027999999998</v>
      </c>
      <c r="BK34" s="180">
        <f>AZ34*13.5/100</f>
        <v>32675.723999999998</v>
      </c>
    </row>
    <row r="35" spans="1:63" ht="63.75">
      <c r="A35" s="365">
        <v>1165</v>
      </c>
      <c r="B35" s="38">
        <v>11002</v>
      </c>
      <c r="C35" s="38" t="s">
        <v>318</v>
      </c>
      <c r="D35" s="82">
        <f t="shared" si="13"/>
        <v>219634.94</v>
      </c>
      <c r="E35" s="81">
        <v>219634.94</v>
      </c>
      <c r="F35" s="81"/>
      <c r="G35" s="81"/>
      <c r="H35" s="81"/>
      <c r="I35" s="81"/>
      <c r="J35" s="81"/>
      <c r="K35" s="81"/>
      <c r="L35" s="81"/>
      <c r="M35" s="81"/>
      <c r="N35" s="81"/>
      <c r="O35" s="81"/>
      <c r="P35" s="82">
        <f>SUM(Q35:AA35)</f>
        <v>300000</v>
      </c>
      <c r="Q35" s="81">
        <v>300000</v>
      </c>
      <c r="R35" s="81"/>
      <c r="S35" s="81"/>
      <c r="T35" s="81"/>
      <c r="U35" s="81"/>
      <c r="V35" s="81"/>
      <c r="W35" s="81"/>
      <c r="X35" s="81"/>
      <c r="Y35" s="81"/>
      <c r="Z35" s="81"/>
      <c r="AA35" s="81"/>
      <c r="AB35" s="82">
        <f>+SUM(AC35:AM35)</f>
        <v>577000</v>
      </c>
      <c r="AC35" s="81">
        <v>577000</v>
      </c>
      <c r="AD35" s="81"/>
      <c r="AE35" s="81"/>
      <c r="AF35" s="81"/>
      <c r="AG35" s="81"/>
      <c r="AH35" s="81"/>
      <c r="AI35" s="81"/>
      <c r="AJ35" s="81"/>
      <c r="AK35" s="81"/>
      <c r="AL35" s="81"/>
      <c r="AM35" s="81"/>
      <c r="AN35" s="82">
        <f t="shared" si="3"/>
        <v>668285.71</v>
      </c>
      <c r="AO35" s="81">
        <v>668285.71</v>
      </c>
      <c r="AP35" s="81"/>
      <c r="AQ35" s="81"/>
      <c r="AR35" s="81"/>
      <c r="AS35" s="81"/>
      <c r="AT35" s="81"/>
      <c r="AU35" s="81"/>
      <c r="AV35" s="81"/>
      <c r="AW35" s="81"/>
      <c r="AX35" s="81"/>
      <c r="AY35" s="81"/>
      <c r="AZ35" s="82">
        <f t="shared" si="4"/>
        <v>796714.2</v>
      </c>
      <c r="BA35" s="81">
        <v>796714.2</v>
      </c>
      <c r="BB35" s="81"/>
      <c r="BC35" s="81"/>
      <c r="BD35" s="81"/>
      <c r="BE35" s="81"/>
      <c r="BF35" s="81"/>
      <c r="BG35" s="81"/>
      <c r="BH35" s="81"/>
      <c r="BI35" s="81"/>
      <c r="BJ35" s="81"/>
      <c r="BK35" s="81"/>
    </row>
    <row r="36" spans="1:63" ht="89.25">
      <c r="A36" s="366"/>
      <c r="B36" s="38">
        <v>11004</v>
      </c>
      <c r="C36" s="38" t="s">
        <v>320</v>
      </c>
      <c r="D36" s="82">
        <f t="shared" si="13"/>
        <v>177800</v>
      </c>
      <c r="E36" s="81">
        <v>177800</v>
      </c>
      <c r="F36" s="81"/>
      <c r="G36" s="81"/>
      <c r="H36" s="81"/>
      <c r="I36" s="81"/>
      <c r="J36" s="81"/>
      <c r="K36" s="81"/>
      <c r="L36" s="81"/>
      <c r="M36" s="81"/>
      <c r="N36" s="81"/>
      <c r="O36" s="81"/>
      <c r="P36" s="82">
        <f t="shared" ref="P36" si="17">SUM(Q36:AA36)</f>
        <v>300000</v>
      </c>
      <c r="Q36" s="81">
        <v>300000</v>
      </c>
      <c r="R36" s="81"/>
      <c r="S36" s="81"/>
      <c r="T36" s="81"/>
      <c r="U36" s="81"/>
      <c r="V36" s="81"/>
      <c r="W36" s="81"/>
      <c r="X36" s="81"/>
      <c r="Y36" s="81"/>
      <c r="Z36" s="81"/>
      <c r="AA36" s="81"/>
      <c r="AB36" s="82">
        <f t="shared" ref="AB36" si="18">+SUM(AC36:AM36)</f>
        <v>300000</v>
      </c>
      <c r="AC36" s="81">
        <v>300000</v>
      </c>
      <c r="AD36" s="81"/>
      <c r="AE36" s="81"/>
      <c r="AF36" s="81"/>
      <c r="AG36" s="81"/>
      <c r="AH36" s="81"/>
      <c r="AI36" s="81"/>
      <c r="AJ36" s="81"/>
      <c r="AK36" s="81"/>
      <c r="AL36" s="81"/>
      <c r="AM36" s="81"/>
      <c r="AN36" s="82">
        <f t="shared" si="3"/>
        <v>300000</v>
      </c>
      <c r="AO36" s="81">
        <v>300000</v>
      </c>
      <c r="AP36" s="81"/>
      <c r="AQ36" s="81"/>
      <c r="AR36" s="81"/>
      <c r="AS36" s="81"/>
      <c r="AT36" s="81"/>
      <c r="AU36" s="81"/>
      <c r="AV36" s="81"/>
      <c r="AW36" s="81"/>
      <c r="AX36" s="81"/>
      <c r="AY36" s="81"/>
      <c r="AZ36" s="82">
        <f t="shared" si="4"/>
        <v>300000</v>
      </c>
      <c r="BA36" s="81">
        <v>300000</v>
      </c>
      <c r="BB36" s="81"/>
      <c r="BC36" s="81"/>
      <c r="BD36" s="81"/>
      <c r="BE36" s="81"/>
      <c r="BF36" s="81"/>
      <c r="BG36" s="81"/>
      <c r="BH36" s="81"/>
      <c r="BI36" s="81"/>
      <c r="BJ36" s="81"/>
      <c r="BK36" s="81"/>
    </row>
    <row r="37" spans="1:63" ht="76.5">
      <c r="A37" s="366"/>
      <c r="B37" s="38">
        <v>11007</v>
      </c>
      <c r="C37" s="38" t="s">
        <v>321</v>
      </c>
      <c r="D37" s="82">
        <f t="shared" si="13"/>
        <v>0</v>
      </c>
      <c r="E37" s="81"/>
      <c r="F37" s="81"/>
      <c r="G37" s="81"/>
      <c r="H37" s="81"/>
      <c r="I37" s="81"/>
      <c r="J37" s="81"/>
      <c r="K37" s="81"/>
      <c r="L37" s="81"/>
      <c r="M37" s="81"/>
      <c r="N37" s="81"/>
      <c r="O37" s="81"/>
      <c r="P37" s="82">
        <v>500000</v>
      </c>
      <c r="Q37" s="81"/>
      <c r="R37" s="81"/>
      <c r="S37" s="81"/>
      <c r="T37" s="81"/>
      <c r="U37" s="81"/>
      <c r="V37" s="81"/>
      <c r="W37" s="81"/>
      <c r="X37" s="81"/>
      <c r="Y37" s="81"/>
      <c r="Z37" s="81"/>
      <c r="AA37" s="81"/>
      <c r="AB37" s="82">
        <v>500000</v>
      </c>
      <c r="AC37" s="81"/>
      <c r="AD37" s="81"/>
      <c r="AE37" s="81"/>
      <c r="AF37" s="81"/>
      <c r="AG37" s="81"/>
      <c r="AH37" s="81"/>
      <c r="AI37" s="81"/>
      <c r="AJ37" s="81"/>
      <c r="AK37" s="81"/>
      <c r="AL37" s="81"/>
      <c r="AM37" s="81"/>
      <c r="AN37" s="82">
        <v>500000</v>
      </c>
      <c r="AO37" s="81"/>
      <c r="AP37" s="81"/>
      <c r="AQ37" s="81"/>
      <c r="AR37" s="81"/>
      <c r="AS37" s="81"/>
      <c r="AT37" s="81"/>
      <c r="AU37" s="81"/>
      <c r="AV37" s="81"/>
      <c r="AW37" s="81"/>
      <c r="AX37" s="81"/>
      <c r="AY37" s="81"/>
      <c r="AZ37" s="82">
        <v>500000</v>
      </c>
      <c r="BA37" s="81"/>
      <c r="BB37" s="81"/>
      <c r="BC37" s="81"/>
      <c r="BD37" s="81"/>
      <c r="BE37" s="81"/>
      <c r="BF37" s="81"/>
      <c r="BG37" s="81"/>
      <c r="BH37" s="81"/>
      <c r="BI37" s="81"/>
      <c r="BJ37" s="81"/>
      <c r="BK37" s="81"/>
    </row>
    <row r="38" spans="1:63" ht="63.75">
      <c r="A38" s="366"/>
      <c r="B38" s="38">
        <v>11008</v>
      </c>
      <c r="C38" s="38" t="s">
        <v>323</v>
      </c>
      <c r="D38" s="82">
        <f t="shared" si="13"/>
        <v>0</v>
      </c>
      <c r="E38" s="81"/>
      <c r="F38" s="81"/>
      <c r="G38" s="81"/>
      <c r="H38" s="81"/>
      <c r="I38" s="81"/>
      <c r="J38" s="81"/>
      <c r="K38" s="81"/>
      <c r="L38" s="81"/>
      <c r="M38" s="81"/>
      <c r="N38" s="81"/>
      <c r="O38" s="81"/>
      <c r="P38" s="82">
        <f>SUM(Q38:AA38)</f>
        <v>500000</v>
      </c>
      <c r="Q38" s="81">
        <v>500000</v>
      </c>
      <c r="R38" s="81"/>
      <c r="S38" s="81"/>
      <c r="T38" s="81"/>
      <c r="U38" s="81"/>
      <c r="V38" s="81"/>
      <c r="W38" s="81"/>
      <c r="X38" s="81"/>
      <c r="Y38" s="81"/>
      <c r="Z38" s="81"/>
      <c r="AA38" s="81"/>
      <c r="AB38" s="82">
        <f>+SUM(AC38:AM38)</f>
        <v>0</v>
      </c>
      <c r="AC38" s="81"/>
      <c r="AD38" s="81"/>
      <c r="AE38" s="81"/>
      <c r="AF38" s="81"/>
      <c r="AG38" s="81"/>
      <c r="AH38" s="81"/>
      <c r="AI38" s="81"/>
      <c r="AJ38" s="81"/>
      <c r="AK38" s="81"/>
      <c r="AL38" s="81"/>
      <c r="AM38" s="81"/>
      <c r="AN38" s="82">
        <f t="shared" si="3"/>
        <v>0</v>
      </c>
      <c r="AO38" s="81"/>
      <c r="AP38" s="81"/>
      <c r="AQ38" s="81"/>
      <c r="AR38" s="81"/>
      <c r="AS38" s="81"/>
      <c r="AT38" s="81"/>
      <c r="AU38" s="81"/>
      <c r="AV38" s="81"/>
      <c r="AW38" s="81"/>
      <c r="AX38" s="81"/>
      <c r="AY38" s="81"/>
      <c r="AZ38" s="82">
        <f t="shared" si="4"/>
        <v>0</v>
      </c>
      <c r="BA38" s="81"/>
      <c r="BB38" s="81"/>
      <c r="BC38" s="81"/>
      <c r="BD38" s="81"/>
      <c r="BE38" s="81"/>
      <c r="BF38" s="81"/>
      <c r="BG38" s="81"/>
      <c r="BH38" s="81"/>
      <c r="BI38" s="81"/>
      <c r="BJ38" s="81"/>
      <c r="BK38" s="81"/>
    </row>
    <row r="39" spans="1:63" ht="25.5">
      <c r="A39" s="367"/>
      <c r="B39" s="38">
        <v>31003</v>
      </c>
      <c r="C39" s="91" t="s">
        <v>325</v>
      </c>
      <c r="D39" s="82">
        <f t="shared" si="13"/>
        <v>0</v>
      </c>
      <c r="E39" s="81"/>
      <c r="F39" s="81"/>
      <c r="G39" s="81"/>
      <c r="H39" s="81"/>
      <c r="I39" s="81"/>
      <c r="J39" s="81"/>
      <c r="K39" s="81"/>
      <c r="L39" s="81"/>
      <c r="M39" s="81"/>
      <c r="N39" s="81"/>
      <c r="O39" s="81"/>
      <c r="P39" s="82">
        <v>4000000</v>
      </c>
      <c r="Q39" s="81"/>
      <c r="R39" s="81"/>
      <c r="S39" s="81"/>
      <c r="T39" s="81"/>
      <c r="U39" s="81"/>
      <c r="V39" s="81"/>
      <c r="W39" s="81"/>
      <c r="X39" s="81"/>
      <c r="Y39" s="81"/>
      <c r="Z39" s="81"/>
      <c r="AA39" s="81"/>
      <c r="AB39" s="82">
        <v>4000000</v>
      </c>
      <c r="AC39" s="81"/>
      <c r="AD39" s="81"/>
      <c r="AE39" s="81"/>
      <c r="AF39" s="81"/>
      <c r="AG39" s="81"/>
      <c r="AH39" s="81"/>
      <c r="AI39" s="81"/>
      <c r="AJ39" s="81"/>
      <c r="AK39" s="81"/>
      <c r="AL39" s="81"/>
      <c r="AM39" s="81"/>
      <c r="AN39" s="82">
        <v>4000000</v>
      </c>
      <c r="AO39" s="81"/>
      <c r="AP39" s="81"/>
      <c r="AQ39" s="81"/>
      <c r="AR39" s="81"/>
      <c r="AS39" s="81"/>
      <c r="AT39" s="81"/>
      <c r="AU39" s="81"/>
      <c r="AV39" s="81"/>
      <c r="AW39" s="81"/>
      <c r="AX39" s="81"/>
      <c r="AY39" s="81"/>
      <c r="AZ39" s="82">
        <v>4000000</v>
      </c>
      <c r="BA39" s="81"/>
      <c r="BB39" s="81"/>
      <c r="BC39" s="81"/>
      <c r="BD39" s="81"/>
      <c r="BE39" s="81"/>
      <c r="BF39" s="81"/>
      <c r="BG39" s="81"/>
      <c r="BH39" s="81"/>
      <c r="BI39" s="81"/>
      <c r="BJ39" s="81"/>
      <c r="BK39" s="81"/>
    </row>
    <row r="40" spans="1:63" ht="114.75">
      <c r="A40" s="365">
        <v>1187</v>
      </c>
      <c r="B40" s="38">
        <v>12002</v>
      </c>
      <c r="C40" s="38" t="s">
        <v>327</v>
      </c>
      <c r="D40" s="82">
        <f t="shared" si="13"/>
        <v>2229421.5589999999</v>
      </c>
      <c r="E40" s="81">
        <v>0</v>
      </c>
      <c r="F40" s="81">
        <v>350000</v>
      </c>
      <c r="G40" s="81">
        <v>300000</v>
      </c>
      <c r="H40" s="81">
        <v>350000</v>
      </c>
      <c r="I40" s="81">
        <v>255000</v>
      </c>
      <c r="J40" s="81">
        <v>99421.558999999994</v>
      </c>
      <c r="K40" s="81">
        <v>270000</v>
      </c>
      <c r="L40" s="81">
        <v>200000</v>
      </c>
      <c r="M40" s="81">
        <v>105000</v>
      </c>
      <c r="N40" s="81">
        <v>100000</v>
      </c>
      <c r="O40" s="81">
        <v>200000</v>
      </c>
      <c r="P40" s="82">
        <f>SUM(Q40:AA40)</f>
        <v>2443484.7309999997</v>
      </c>
      <c r="Q40" s="81">
        <v>0</v>
      </c>
      <c r="R40" s="81">
        <v>350000</v>
      </c>
      <c r="S40" s="81">
        <v>300000</v>
      </c>
      <c r="T40" s="81">
        <v>350000</v>
      </c>
      <c r="U40" s="81">
        <v>255000</v>
      </c>
      <c r="V40" s="81">
        <v>98484.731</v>
      </c>
      <c r="W40" s="81">
        <v>280000</v>
      </c>
      <c r="X40" s="81">
        <v>230000</v>
      </c>
      <c r="Y40" s="81">
        <v>190000</v>
      </c>
      <c r="Z40" s="81">
        <v>160000</v>
      </c>
      <c r="AA40" s="81">
        <v>230000</v>
      </c>
      <c r="AB40" s="82">
        <f>+SUM(AC40:AM40)</f>
        <v>2494442.5149999997</v>
      </c>
      <c r="AC40" s="81">
        <v>0</v>
      </c>
      <c r="AD40" s="81">
        <v>350000</v>
      </c>
      <c r="AE40" s="81">
        <v>320000</v>
      </c>
      <c r="AF40" s="81">
        <v>350000</v>
      </c>
      <c r="AG40" s="81">
        <v>265000</v>
      </c>
      <c r="AH40" s="81">
        <v>99442.514999999999</v>
      </c>
      <c r="AI40" s="81">
        <v>280000</v>
      </c>
      <c r="AJ40" s="81">
        <v>230000</v>
      </c>
      <c r="AK40" s="81">
        <v>190000</v>
      </c>
      <c r="AL40" s="81">
        <v>180000</v>
      </c>
      <c r="AM40" s="81">
        <v>230000</v>
      </c>
      <c r="AN40" s="82">
        <f t="shared" si="3"/>
        <v>2482263.304</v>
      </c>
      <c r="AO40" s="81">
        <v>0</v>
      </c>
      <c r="AP40" s="81">
        <v>350000</v>
      </c>
      <c r="AQ40" s="81">
        <v>320000</v>
      </c>
      <c r="AR40" s="81">
        <v>350000</v>
      </c>
      <c r="AS40" s="81">
        <v>265000</v>
      </c>
      <c r="AT40" s="81">
        <v>99263.304000000004</v>
      </c>
      <c r="AU40" s="81">
        <v>280000</v>
      </c>
      <c r="AV40" s="81">
        <v>230000</v>
      </c>
      <c r="AW40" s="81">
        <v>180000</v>
      </c>
      <c r="AX40" s="81">
        <v>178000</v>
      </c>
      <c r="AY40" s="81">
        <v>230000</v>
      </c>
      <c r="AZ40" s="82">
        <f t="shared" si="4"/>
        <v>2329651.2910000002</v>
      </c>
      <c r="BA40" s="81">
        <v>0</v>
      </c>
      <c r="BB40" s="81">
        <v>350000</v>
      </c>
      <c r="BC40" s="81">
        <v>320000</v>
      </c>
      <c r="BD40" s="81">
        <v>350000</v>
      </c>
      <c r="BE40" s="81">
        <v>220000</v>
      </c>
      <c r="BF40" s="81">
        <v>99651.290999999997</v>
      </c>
      <c r="BG40" s="81">
        <v>280000</v>
      </c>
      <c r="BH40" s="81">
        <v>200000</v>
      </c>
      <c r="BI40" s="81">
        <v>155000</v>
      </c>
      <c r="BJ40" s="81">
        <v>155000</v>
      </c>
      <c r="BK40" s="81">
        <v>200000</v>
      </c>
    </row>
    <row r="41" spans="1:63" ht="38.25">
      <c r="A41" s="366"/>
      <c r="B41" s="38">
        <v>12003</v>
      </c>
      <c r="C41" s="38" t="s">
        <v>329</v>
      </c>
      <c r="D41" s="82">
        <f t="shared" si="13"/>
        <v>707829.7</v>
      </c>
      <c r="E41" s="180">
        <v>134487.64299999998</v>
      </c>
      <c r="F41" s="180">
        <v>54502.886899999998</v>
      </c>
      <c r="G41" s="180">
        <v>49548.078999999998</v>
      </c>
      <c r="H41" s="180">
        <v>139442.45089999997</v>
      </c>
      <c r="I41" s="180">
        <v>73614.288799999995</v>
      </c>
      <c r="J41" s="180">
        <v>33267.995899999994</v>
      </c>
      <c r="K41" s="180">
        <v>68659.48089999998</v>
      </c>
      <c r="L41" s="180">
        <v>17695.7425</v>
      </c>
      <c r="M41" s="180">
        <v>19111.401900000001</v>
      </c>
      <c r="N41" s="180">
        <v>33267.995899999994</v>
      </c>
      <c r="O41" s="180">
        <v>84231.734299999996</v>
      </c>
      <c r="P41" s="82">
        <f t="shared" ref="P41:P42" si="19">SUM(Q41:AA41)</f>
        <v>633548.09999999986</v>
      </c>
      <c r="Q41" s="117">
        <v>74125.127699999997</v>
      </c>
      <c r="R41" s="117">
        <v>57019.328999999998</v>
      </c>
      <c r="S41" s="117">
        <v>44981.915099999998</v>
      </c>
      <c r="T41" s="117">
        <v>129243.81239999998</v>
      </c>
      <c r="U41" s="117">
        <v>88063.185899999997</v>
      </c>
      <c r="V41" s="117">
        <v>25341.923999999999</v>
      </c>
      <c r="W41" s="117">
        <v>96932.859299999996</v>
      </c>
      <c r="X41" s="117">
        <v>17739.346799999999</v>
      </c>
      <c r="Y41" s="117">
        <v>13304.5101</v>
      </c>
      <c r="Z41" s="117">
        <v>24074.827799999999</v>
      </c>
      <c r="AA41" s="117">
        <v>62721.261900000005</v>
      </c>
      <c r="AB41" s="82">
        <f t="shared" ref="AB41:AB42" si="20">+SUM(AC41:AM41)</f>
        <v>844109.8</v>
      </c>
      <c r="AC41" s="180">
        <v>160380.86200000002</v>
      </c>
      <c r="AD41" s="180">
        <v>64996.454600000005</v>
      </c>
      <c r="AE41" s="180">
        <v>59087.686000000009</v>
      </c>
      <c r="AF41" s="180">
        <v>166289.6306</v>
      </c>
      <c r="AG41" s="180">
        <v>87787.419200000018</v>
      </c>
      <c r="AH41" s="180">
        <v>39673.160600000003</v>
      </c>
      <c r="AI41" s="180">
        <v>81878.650599999994</v>
      </c>
      <c r="AJ41" s="180">
        <v>21102.745000000003</v>
      </c>
      <c r="AK41" s="180">
        <v>22790.964600000003</v>
      </c>
      <c r="AL41" s="180">
        <v>39673.160600000003</v>
      </c>
      <c r="AM41" s="180">
        <v>100449.06620000002</v>
      </c>
      <c r="AN41" s="82">
        <f t="shared" si="3"/>
        <v>797434.70000000019</v>
      </c>
      <c r="AO41" s="180">
        <v>151512.59299999999</v>
      </c>
      <c r="AP41" s="180">
        <v>61402.471899999997</v>
      </c>
      <c r="AQ41" s="180">
        <v>55820.429000000004</v>
      </c>
      <c r="AR41" s="180">
        <v>157094.63589999996</v>
      </c>
      <c r="AS41" s="180">
        <v>82933.208800000008</v>
      </c>
      <c r="AT41" s="180">
        <v>37479.430899999999</v>
      </c>
      <c r="AU41" s="180">
        <v>77351.165899999993</v>
      </c>
      <c r="AV41" s="180">
        <v>19935.8675</v>
      </c>
      <c r="AW41" s="180">
        <v>21530.7369</v>
      </c>
      <c r="AX41" s="180">
        <v>37479.430899999999</v>
      </c>
      <c r="AY41" s="180">
        <v>94894.729300000006</v>
      </c>
      <c r="AZ41" s="82">
        <f t="shared" si="4"/>
        <v>720759.6</v>
      </c>
      <c r="BA41" s="180">
        <v>136944.32399999999</v>
      </c>
      <c r="BB41" s="180">
        <v>55498.489199999996</v>
      </c>
      <c r="BC41" s="180">
        <v>50453.172000000006</v>
      </c>
      <c r="BD41" s="180">
        <v>141989.64119999998</v>
      </c>
      <c r="BE41" s="180">
        <v>74958.998400000011</v>
      </c>
      <c r="BF41" s="180">
        <v>33875.701199999996</v>
      </c>
      <c r="BG41" s="180">
        <v>69913.681199999992</v>
      </c>
      <c r="BH41" s="180">
        <v>18018.990000000002</v>
      </c>
      <c r="BI41" s="180">
        <v>19460.5092</v>
      </c>
      <c r="BJ41" s="180">
        <v>33875.701199999996</v>
      </c>
      <c r="BK41" s="180">
        <v>85770.392399999997</v>
      </c>
    </row>
    <row r="42" spans="1:63" ht="51">
      <c r="A42" s="366"/>
      <c r="B42" s="38">
        <v>12004</v>
      </c>
      <c r="C42" s="38" t="s">
        <v>331</v>
      </c>
      <c r="D42" s="82">
        <f t="shared" si="13"/>
        <v>2856112.895</v>
      </c>
      <c r="E42" s="177">
        <v>1281528.0403984375</v>
      </c>
      <c r="F42" s="177">
        <v>103250.88741</v>
      </c>
      <c r="G42" s="177">
        <v>416793.55994386505</v>
      </c>
      <c r="H42" s="177">
        <v>278387.017184</v>
      </c>
      <c r="I42" s="177">
        <v>67604.87126</v>
      </c>
      <c r="J42" s="177">
        <v>23880.674699999996</v>
      </c>
      <c r="K42" s="177">
        <v>519564.47408733581</v>
      </c>
      <c r="L42" s="177">
        <v>19969.279050291807</v>
      </c>
      <c r="M42" s="177">
        <v>13378.535600000005</v>
      </c>
      <c r="N42" s="177">
        <v>74776.888966069921</v>
      </c>
      <c r="O42" s="177">
        <v>56978.666399999973</v>
      </c>
      <c r="P42" s="82">
        <f t="shared" si="19"/>
        <v>2004699.8000000003</v>
      </c>
      <c r="Q42" s="177">
        <v>899501.91071881272</v>
      </c>
      <c r="R42" s="177">
        <v>72471.586715989921</v>
      </c>
      <c r="S42" s="177">
        <v>292546.54734534025</v>
      </c>
      <c r="T42" s="177">
        <v>195399.2780356679</v>
      </c>
      <c r="U42" s="177">
        <v>47451.720879523476</v>
      </c>
      <c r="V42" s="177">
        <v>16761.796733863019</v>
      </c>
      <c r="W42" s="177">
        <v>364681.24180714053</v>
      </c>
      <c r="X42" s="177">
        <v>14016.396126478809</v>
      </c>
      <c r="Y42" s="177">
        <v>9390.3667773653924</v>
      </c>
      <c r="Z42" s="177">
        <v>52485.745440010898</v>
      </c>
      <c r="AA42" s="177">
        <v>39993.20941980715</v>
      </c>
      <c r="AB42" s="82">
        <f t="shared" si="20"/>
        <v>4140682.4</v>
      </c>
      <c r="AC42" s="177">
        <v>1857910</v>
      </c>
      <c r="AD42" s="177">
        <v>149689.20000000001</v>
      </c>
      <c r="AE42" s="177">
        <v>604251.19999999995</v>
      </c>
      <c r="AF42" s="177">
        <v>403594.8</v>
      </c>
      <c r="AG42" s="177">
        <v>98010.8</v>
      </c>
      <c r="AH42" s="177">
        <v>34621.300000000003</v>
      </c>
      <c r="AI42" s="177">
        <v>753244.5</v>
      </c>
      <c r="AJ42" s="177">
        <v>28950.7</v>
      </c>
      <c r="AK42" s="177">
        <v>19395.7</v>
      </c>
      <c r="AL42" s="177">
        <v>108408.7</v>
      </c>
      <c r="AM42" s="177">
        <v>82605.5</v>
      </c>
      <c r="AN42" s="82">
        <f t="shared" si="3"/>
        <v>4167880.8000000003</v>
      </c>
      <c r="AO42" s="177">
        <v>1870113.8</v>
      </c>
      <c r="AP42" s="177">
        <v>150672.4</v>
      </c>
      <c r="AQ42" s="177">
        <v>608220.30000000005</v>
      </c>
      <c r="AR42" s="177">
        <v>406245.8</v>
      </c>
      <c r="AS42" s="177">
        <v>98654.7</v>
      </c>
      <c r="AT42" s="177">
        <v>34848.699999999997</v>
      </c>
      <c r="AU42" s="177">
        <v>758192.3</v>
      </c>
      <c r="AV42" s="177">
        <v>29140.799999999999</v>
      </c>
      <c r="AW42" s="177">
        <v>19523.2</v>
      </c>
      <c r="AX42" s="177">
        <v>109120.7</v>
      </c>
      <c r="AY42" s="177">
        <v>83148.100000000006</v>
      </c>
      <c r="AZ42" s="82">
        <f t="shared" si="4"/>
        <v>3941873.5000000005</v>
      </c>
      <c r="BA42" s="177">
        <v>1768705.1</v>
      </c>
      <c r="BB42" s="177">
        <v>142502</v>
      </c>
      <c r="BC42" s="177">
        <v>575239</v>
      </c>
      <c r="BD42" s="177">
        <v>384216.7</v>
      </c>
      <c r="BE42" s="177">
        <v>93305.1</v>
      </c>
      <c r="BF42" s="177">
        <v>32959</v>
      </c>
      <c r="BG42" s="177">
        <v>717078.6</v>
      </c>
      <c r="BH42" s="177">
        <v>27560.7</v>
      </c>
      <c r="BI42" s="177">
        <v>18464.400000000001</v>
      </c>
      <c r="BJ42" s="177">
        <v>103203.6</v>
      </c>
      <c r="BK42" s="177">
        <v>78639.3</v>
      </c>
    </row>
    <row r="43" spans="1:63" ht="63.75">
      <c r="A43" s="366"/>
      <c r="B43" s="38">
        <v>12005</v>
      </c>
      <c r="C43" s="38" t="s">
        <v>333</v>
      </c>
      <c r="D43" s="82">
        <f t="shared" si="13"/>
        <v>69375.799999999988</v>
      </c>
      <c r="E43" s="81">
        <v>7631.3</v>
      </c>
      <c r="F43" s="81">
        <v>4856.3</v>
      </c>
      <c r="G43" s="81">
        <v>20916.8</v>
      </c>
      <c r="H43" s="81">
        <v>22026.799999999999</v>
      </c>
      <c r="I43" s="81">
        <v>624.70000000000005</v>
      </c>
      <c r="J43" s="81">
        <v>693.7</v>
      </c>
      <c r="K43" s="81">
        <v>8325</v>
      </c>
      <c r="L43" s="81">
        <v>138.69999999999999</v>
      </c>
      <c r="M43" s="81">
        <v>4162.5</v>
      </c>
      <c r="N43" s="81">
        <v>0</v>
      </c>
      <c r="O43" s="81">
        <v>0</v>
      </c>
      <c r="P43" s="82">
        <f>SUM(Q43:AA43)</f>
        <v>60857.9</v>
      </c>
      <c r="Q43" s="81">
        <v>6938.4</v>
      </c>
      <c r="R43" s="81">
        <v>4243</v>
      </c>
      <c r="S43" s="81">
        <v>18170.400000000001</v>
      </c>
      <c r="T43" s="81">
        <v>18618.900000000001</v>
      </c>
      <c r="U43" s="81">
        <v>607.5</v>
      </c>
      <c r="V43" s="81">
        <v>720.1</v>
      </c>
      <c r="W43" s="81">
        <v>7369.2</v>
      </c>
      <c r="X43" s="81">
        <v>131.80000000000001</v>
      </c>
      <c r="Y43" s="81">
        <v>4058.6</v>
      </c>
      <c r="Z43" s="81">
        <v>0</v>
      </c>
      <c r="AA43" s="81">
        <v>0</v>
      </c>
      <c r="AB43" s="82">
        <f>+SUM(AC43:AM43)</f>
        <v>45213.3</v>
      </c>
      <c r="AC43" s="81">
        <v>4436.1000000000004</v>
      </c>
      <c r="AD43" s="81">
        <v>2713</v>
      </c>
      <c r="AE43" s="81">
        <v>16000.3</v>
      </c>
      <c r="AF43" s="81">
        <v>13902.1</v>
      </c>
      <c r="AG43" s="81">
        <v>310</v>
      </c>
      <c r="AH43" s="81">
        <v>460.5</v>
      </c>
      <c r="AI43" s="81">
        <v>4711.8999999999996</v>
      </c>
      <c r="AJ43" s="81">
        <v>84.3</v>
      </c>
      <c r="AK43" s="81">
        <v>2595.1</v>
      </c>
      <c r="AL43" s="81">
        <v>0</v>
      </c>
      <c r="AM43" s="81">
        <v>0</v>
      </c>
      <c r="AN43" s="82">
        <f t="shared" si="3"/>
        <v>27424.400000000001</v>
      </c>
      <c r="AO43" s="81">
        <v>3464.6</v>
      </c>
      <c r="AP43" s="81">
        <v>2118.6999999999998</v>
      </c>
      <c r="AQ43" s="81">
        <v>7073</v>
      </c>
      <c r="AR43" s="81">
        <v>8333.1</v>
      </c>
      <c r="AS43" s="81">
        <v>303.3</v>
      </c>
      <c r="AT43" s="81">
        <v>359.5</v>
      </c>
      <c r="AU43" s="81">
        <v>3679.7</v>
      </c>
      <c r="AV43" s="81">
        <v>65.900000000000006</v>
      </c>
      <c r="AW43" s="81">
        <v>2026.6</v>
      </c>
      <c r="AX43" s="81">
        <v>0</v>
      </c>
      <c r="AY43" s="81">
        <v>0</v>
      </c>
      <c r="AZ43" s="82">
        <f t="shared" si="4"/>
        <v>9635.5999999999985</v>
      </c>
      <c r="BA43" s="81">
        <v>1478.8</v>
      </c>
      <c r="BB43" s="81">
        <v>904.3</v>
      </c>
      <c r="BC43" s="81">
        <v>2183.6</v>
      </c>
      <c r="BD43" s="81">
        <v>2322</v>
      </c>
      <c r="BE43" s="81">
        <v>129.4</v>
      </c>
      <c r="BF43" s="81">
        <v>153.4</v>
      </c>
      <c r="BG43" s="81">
        <v>1570.6</v>
      </c>
      <c r="BH43" s="81">
        <v>28.5</v>
      </c>
      <c r="BI43" s="81">
        <v>865</v>
      </c>
      <c r="BJ43" s="81">
        <v>0</v>
      </c>
      <c r="BK43" s="81">
        <v>0</v>
      </c>
    </row>
    <row r="44" spans="1:63" ht="76.5">
      <c r="A44" s="366"/>
      <c r="B44" s="38">
        <v>12006</v>
      </c>
      <c r="C44" s="38" t="s">
        <v>335</v>
      </c>
      <c r="D44" s="82">
        <f t="shared" si="13"/>
        <v>25073.847000000002</v>
      </c>
      <c r="E44" s="81">
        <v>0</v>
      </c>
      <c r="F44" s="81">
        <v>8000</v>
      </c>
      <c r="G44" s="81">
        <v>7000</v>
      </c>
      <c r="H44" s="81">
        <v>4073.8470000000002</v>
      </c>
      <c r="I44" s="81">
        <v>0</v>
      </c>
      <c r="J44" s="81">
        <v>0</v>
      </c>
      <c r="K44" s="81">
        <v>6000</v>
      </c>
      <c r="L44" s="81">
        <v>0</v>
      </c>
      <c r="M44" s="81">
        <v>0</v>
      </c>
      <c r="N44" s="81">
        <v>0</v>
      </c>
      <c r="O44" s="81">
        <v>0</v>
      </c>
      <c r="P44" s="82">
        <f t="shared" ref="P44:P45" si="21">SUM(Q44:AA44)</f>
        <v>20845.5</v>
      </c>
      <c r="Q44" s="81">
        <v>0</v>
      </c>
      <c r="R44" s="81">
        <v>6000</v>
      </c>
      <c r="S44" s="81">
        <v>5000</v>
      </c>
      <c r="T44" s="81">
        <v>4000</v>
      </c>
      <c r="U44" s="81">
        <v>0</v>
      </c>
      <c r="V44" s="81">
        <v>0</v>
      </c>
      <c r="W44" s="81">
        <v>5845.5</v>
      </c>
      <c r="X44" s="81">
        <v>0</v>
      </c>
      <c r="Y44" s="81">
        <v>0</v>
      </c>
      <c r="Z44" s="81">
        <v>0</v>
      </c>
      <c r="AA44" s="81">
        <v>0</v>
      </c>
      <c r="AB44" s="82">
        <f t="shared" ref="AB44:AB45" si="22">+SUM(AC44:AM44)</f>
        <v>13811.032999999999</v>
      </c>
      <c r="AC44" s="81">
        <v>0</v>
      </c>
      <c r="AD44" s="81">
        <v>4000</v>
      </c>
      <c r="AE44" s="81">
        <v>3000</v>
      </c>
      <c r="AF44" s="81">
        <v>3000</v>
      </c>
      <c r="AG44" s="81">
        <v>0</v>
      </c>
      <c r="AH44" s="81">
        <v>0</v>
      </c>
      <c r="AI44" s="81">
        <v>3811.0329999999999</v>
      </c>
      <c r="AJ44" s="81">
        <v>0</v>
      </c>
      <c r="AK44" s="81">
        <v>0</v>
      </c>
      <c r="AL44" s="81">
        <v>0</v>
      </c>
      <c r="AM44" s="81">
        <v>0</v>
      </c>
      <c r="AN44" s="82">
        <f t="shared" si="3"/>
        <v>6863.5640000000003</v>
      </c>
      <c r="AO44" s="81">
        <v>0</v>
      </c>
      <c r="AP44" s="81">
        <v>3000</v>
      </c>
      <c r="AQ44" s="81">
        <v>1000</v>
      </c>
      <c r="AR44" s="81">
        <v>1000</v>
      </c>
      <c r="AS44" s="81">
        <v>0</v>
      </c>
      <c r="AT44" s="81">
        <v>0</v>
      </c>
      <c r="AU44" s="81">
        <v>1863.5640000000001</v>
      </c>
      <c r="AV44" s="81">
        <v>0</v>
      </c>
      <c r="AW44" s="81">
        <v>0</v>
      </c>
      <c r="AX44" s="81">
        <v>0</v>
      </c>
      <c r="AY44" s="81">
        <v>0</v>
      </c>
      <c r="AZ44" s="82">
        <f t="shared" si="4"/>
        <v>4532.1669999999995</v>
      </c>
      <c r="BA44" s="81">
        <v>0</v>
      </c>
      <c r="BB44" s="81">
        <v>1532.1669999999999</v>
      </c>
      <c r="BC44" s="81">
        <v>1000</v>
      </c>
      <c r="BD44" s="81">
        <v>1000</v>
      </c>
      <c r="BE44" s="81">
        <v>0</v>
      </c>
      <c r="BF44" s="81">
        <v>0</v>
      </c>
      <c r="BG44" s="81">
        <v>1000</v>
      </c>
      <c r="BH44" s="81">
        <v>0</v>
      </c>
      <c r="BI44" s="81">
        <v>0</v>
      </c>
      <c r="BJ44" s="81">
        <v>0</v>
      </c>
      <c r="BK44" s="81">
        <v>0</v>
      </c>
    </row>
    <row r="45" spans="1:63" ht="63.75">
      <c r="A45" s="366"/>
      <c r="B45" s="38">
        <v>12007</v>
      </c>
      <c r="C45" s="38" t="s">
        <v>337</v>
      </c>
      <c r="D45" s="82">
        <f t="shared" si="13"/>
        <v>175750</v>
      </c>
      <c r="E45" s="81">
        <v>0</v>
      </c>
      <c r="F45" s="81">
        <v>17500</v>
      </c>
      <c r="G45" s="81">
        <v>0</v>
      </c>
      <c r="H45" s="81">
        <v>8750</v>
      </c>
      <c r="I45" s="81">
        <v>0</v>
      </c>
      <c r="J45" s="81">
        <v>12250</v>
      </c>
      <c r="K45" s="81">
        <v>61250</v>
      </c>
      <c r="L45" s="81">
        <v>0</v>
      </c>
      <c r="M45" s="81">
        <v>40500</v>
      </c>
      <c r="N45" s="81">
        <v>0</v>
      </c>
      <c r="O45" s="81">
        <v>35500</v>
      </c>
      <c r="P45" s="82">
        <f t="shared" si="21"/>
        <v>315000</v>
      </c>
      <c r="Q45" s="81">
        <v>139100</v>
      </c>
      <c r="R45" s="81">
        <v>0</v>
      </c>
      <c r="S45" s="81">
        <v>5500</v>
      </c>
      <c r="T45" s="81">
        <v>0</v>
      </c>
      <c r="U45" s="81">
        <v>50000</v>
      </c>
      <c r="V45" s="81">
        <v>52500</v>
      </c>
      <c r="W45" s="81">
        <v>17500</v>
      </c>
      <c r="X45" s="81">
        <v>17500</v>
      </c>
      <c r="Y45" s="81">
        <v>0</v>
      </c>
      <c r="Z45" s="81">
        <v>32900</v>
      </c>
      <c r="AA45" s="81"/>
      <c r="AB45" s="82">
        <f t="shared" si="22"/>
        <v>134350</v>
      </c>
      <c r="AC45" s="81">
        <v>0</v>
      </c>
      <c r="AD45" s="81">
        <v>15000</v>
      </c>
      <c r="AE45" s="81">
        <v>8000</v>
      </c>
      <c r="AF45" s="81">
        <v>20000</v>
      </c>
      <c r="AG45" s="81">
        <v>20350</v>
      </c>
      <c r="AH45" s="81">
        <v>10000</v>
      </c>
      <c r="AI45" s="81">
        <v>20000</v>
      </c>
      <c r="AJ45" s="81">
        <v>9000</v>
      </c>
      <c r="AK45" s="81">
        <v>10000</v>
      </c>
      <c r="AL45" s="81">
        <v>10000</v>
      </c>
      <c r="AM45" s="81">
        <v>12000</v>
      </c>
      <c r="AN45" s="82">
        <f t="shared" si="3"/>
        <v>134350</v>
      </c>
      <c r="AO45" s="81">
        <v>0</v>
      </c>
      <c r="AP45" s="81">
        <v>15000</v>
      </c>
      <c r="AQ45" s="81">
        <v>8000</v>
      </c>
      <c r="AR45" s="81">
        <v>20000</v>
      </c>
      <c r="AS45" s="81">
        <v>20350</v>
      </c>
      <c r="AT45" s="81">
        <v>10000</v>
      </c>
      <c r="AU45" s="81">
        <v>20000</v>
      </c>
      <c r="AV45" s="81">
        <v>9000</v>
      </c>
      <c r="AW45" s="81">
        <v>10000</v>
      </c>
      <c r="AX45" s="81">
        <v>10000</v>
      </c>
      <c r="AY45" s="81">
        <v>12000</v>
      </c>
      <c r="AZ45" s="82">
        <f t="shared" si="4"/>
        <v>25300</v>
      </c>
      <c r="BA45" s="81">
        <v>0</v>
      </c>
      <c r="BB45" s="81">
        <v>0</v>
      </c>
      <c r="BC45" s="81">
        <v>0</v>
      </c>
      <c r="BD45" s="81">
        <v>0</v>
      </c>
      <c r="BE45" s="81">
        <v>0</v>
      </c>
      <c r="BF45" s="81">
        <v>0</v>
      </c>
      <c r="BG45" s="81">
        <v>25300</v>
      </c>
      <c r="BH45" s="81">
        <v>0</v>
      </c>
      <c r="BI45" s="81">
        <v>0</v>
      </c>
      <c r="BJ45" s="81">
        <v>0</v>
      </c>
      <c r="BK45" s="81">
        <v>0</v>
      </c>
    </row>
    <row r="46" spans="1:63" ht="63.75">
      <c r="A46" s="366"/>
      <c r="B46" s="38">
        <v>12008</v>
      </c>
      <c r="C46" s="38" t="s">
        <v>339</v>
      </c>
      <c r="D46" s="82">
        <f t="shared" si="13"/>
        <v>145251</v>
      </c>
      <c r="E46" s="169">
        <v>0</v>
      </c>
      <c r="F46" s="169">
        <v>0</v>
      </c>
      <c r="G46" s="169">
        <v>5810.04</v>
      </c>
      <c r="H46" s="169">
        <v>21787.65</v>
      </c>
      <c r="I46" s="169">
        <v>4357.53</v>
      </c>
      <c r="J46" s="169">
        <v>39217.769999999997</v>
      </c>
      <c r="K46" s="169">
        <v>15977.61</v>
      </c>
      <c r="L46" s="169">
        <v>0</v>
      </c>
      <c r="M46" s="169">
        <v>34860.239999999998</v>
      </c>
      <c r="N46" s="169">
        <v>18882.63</v>
      </c>
      <c r="O46" s="169">
        <v>4357.53</v>
      </c>
      <c r="P46" s="82">
        <f>SUM(Q46:AA46)</f>
        <v>217892.39999999997</v>
      </c>
      <c r="Q46" s="169">
        <v>2178.924</v>
      </c>
      <c r="R46" s="169">
        <v>2178.924</v>
      </c>
      <c r="S46" s="169">
        <v>19610.315999999999</v>
      </c>
      <c r="T46" s="169">
        <v>28326.011999999999</v>
      </c>
      <c r="U46" s="169">
        <v>6536.7719999999999</v>
      </c>
      <c r="V46" s="169">
        <v>54473.1</v>
      </c>
      <c r="W46" s="169">
        <v>23968.164000000001</v>
      </c>
      <c r="X46" s="169">
        <v>2178.924</v>
      </c>
      <c r="Y46" s="169">
        <v>47936.328000000001</v>
      </c>
      <c r="Z46" s="169">
        <v>26147.088</v>
      </c>
      <c r="AA46" s="169">
        <v>4357.848</v>
      </c>
      <c r="AB46" s="82">
        <f>+SUM(AC46:AM46)</f>
        <v>198799.69999999998</v>
      </c>
      <c r="AC46" s="169">
        <v>1987.9969999999998</v>
      </c>
      <c r="AD46" s="169">
        <v>1987.9969999999998</v>
      </c>
      <c r="AE46" s="169">
        <v>17891.972999999998</v>
      </c>
      <c r="AF46" s="169">
        <v>25843.960999999996</v>
      </c>
      <c r="AG46" s="169">
        <v>5963.9910000000009</v>
      </c>
      <c r="AH46" s="169">
        <v>49699.924999999988</v>
      </c>
      <c r="AI46" s="169">
        <v>21867.966999999993</v>
      </c>
      <c r="AJ46" s="169">
        <v>1987.9969999999998</v>
      </c>
      <c r="AK46" s="169">
        <v>43735.933999999987</v>
      </c>
      <c r="AL46" s="169">
        <v>23855.964000000004</v>
      </c>
      <c r="AM46" s="169">
        <v>3975.9939999999997</v>
      </c>
      <c r="AN46" s="82">
        <f t="shared" si="3"/>
        <v>133915.79999999996</v>
      </c>
      <c r="AO46" s="169">
        <v>1339.1579999999997</v>
      </c>
      <c r="AP46" s="169">
        <v>1339.1579999999997</v>
      </c>
      <c r="AQ46" s="169">
        <v>12052.421999999997</v>
      </c>
      <c r="AR46" s="169">
        <v>17409.053999999996</v>
      </c>
      <c r="AS46" s="169">
        <v>4017.4739999999997</v>
      </c>
      <c r="AT46" s="169">
        <v>33478.949999999983</v>
      </c>
      <c r="AU46" s="169">
        <v>14730.737999999994</v>
      </c>
      <c r="AV46" s="169">
        <v>1339.1579999999997</v>
      </c>
      <c r="AW46" s="169">
        <v>29461.475999999988</v>
      </c>
      <c r="AX46" s="169">
        <v>16069.895999999999</v>
      </c>
      <c r="AY46" s="169">
        <v>2678.3159999999993</v>
      </c>
      <c r="AZ46" s="82">
        <f t="shared" si="4"/>
        <v>75161.8</v>
      </c>
      <c r="BA46" s="169">
        <v>751.61799999999994</v>
      </c>
      <c r="BB46" s="169">
        <v>751.61799999999994</v>
      </c>
      <c r="BC46" s="169">
        <v>6764.5619999999981</v>
      </c>
      <c r="BD46" s="169">
        <v>9771.0339999999997</v>
      </c>
      <c r="BE46" s="169">
        <v>2254.8540000000003</v>
      </c>
      <c r="BF46" s="169">
        <v>18790.449999999997</v>
      </c>
      <c r="BG46" s="169">
        <v>8267.7979999999989</v>
      </c>
      <c r="BH46" s="169">
        <v>751.61799999999994</v>
      </c>
      <c r="BI46" s="169">
        <v>16535.595999999998</v>
      </c>
      <c r="BJ46" s="169">
        <v>9019.4160000000011</v>
      </c>
      <c r="BK46" s="169">
        <v>1503.2359999999999</v>
      </c>
    </row>
    <row r="47" spans="1:63" ht="102">
      <c r="A47" s="366"/>
      <c r="B47" s="38">
        <v>12009</v>
      </c>
      <c r="C47" s="38" t="s">
        <v>341</v>
      </c>
      <c r="D47" s="82">
        <f t="shared" si="13"/>
        <v>1071317.2</v>
      </c>
      <c r="E47" s="81">
        <v>0</v>
      </c>
      <c r="F47" s="81">
        <v>141377.4</v>
      </c>
      <c r="G47" s="81">
        <v>358359.1</v>
      </c>
      <c r="H47" s="81">
        <v>100601.4</v>
      </c>
      <c r="I47" s="81">
        <v>46348</v>
      </c>
      <c r="J47" s="81">
        <v>19800</v>
      </c>
      <c r="K47" s="81">
        <v>288494.90000000002</v>
      </c>
      <c r="L47" s="81">
        <v>26420</v>
      </c>
      <c r="M47" s="81">
        <v>65323.8</v>
      </c>
      <c r="N47" s="81">
        <v>21410.2</v>
      </c>
      <c r="O47" s="81">
        <v>3182.4</v>
      </c>
      <c r="P47" s="82">
        <f t="shared" ref="P47:P49" si="23">SUM(Q47:AA47)</f>
        <v>462500</v>
      </c>
      <c r="Q47" s="81">
        <v>0</v>
      </c>
      <c r="R47" s="81">
        <v>65500</v>
      </c>
      <c r="S47" s="81">
        <v>120000</v>
      </c>
      <c r="T47" s="81">
        <v>117000</v>
      </c>
      <c r="U47" s="81">
        <v>30000</v>
      </c>
      <c r="V47" s="81">
        <v>30000</v>
      </c>
      <c r="W47" s="81">
        <v>30000</v>
      </c>
      <c r="X47" s="81">
        <v>10000</v>
      </c>
      <c r="Y47" s="81">
        <v>25000</v>
      </c>
      <c r="Z47" s="81">
        <v>25000</v>
      </c>
      <c r="AA47" s="81">
        <v>10000</v>
      </c>
      <c r="AB47" s="82">
        <f t="shared" ref="AB47:AB49" si="24">+SUM(AC47:AM47)</f>
        <v>478071.4</v>
      </c>
      <c r="AC47" s="81">
        <v>0</v>
      </c>
      <c r="AD47" s="81">
        <v>65000.4</v>
      </c>
      <c r="AE47" s="81">
        <v>120000</v>
      </c>
      <c r="AF47" s="81">
        <v>123071</v>
      </c>
      <c r="AG47" s="81">
        <v>30000</v>
      </c>
      <c r="AH47" s="81">
        <v>30000</v>
      </c>
      <c r="AI47" s="81">
        <v>40000</v>
      </c>
      <c r="AJ47" s="81">
        <v>10000</v>
      </c>
      <c r="AK47" s="81">
        <v>25000</v>
      </c>
      <c r="AL47" s="81">
        <v>25000</v>
      </c>
      <c r="AM47" s="81">
        <v>10000</v>
      </c>
      <c r="AN47" s="82">
        <f t="shared" si="3"/>
        <v>0</v>
      </c>
      <c r="AO47" s="81"/>
      <c r="AP47" s="81"/>
      <c r="AQ47" s="81"/>
      <c r="AR47" s="81"/>
      <c r="AS47" s="81"/>
      <c r="AT47" s="81"/>
      <c r="AU47" s="81"/>
      <c r="AV47" s="81"/>
      <c r="AW47" s="81"/>
      <c r="AX47" s="81"/>
      <c r="AY47" s="81"/>
      <c r="AZ47" s="82">
        <f t="shared" si="4"/>
        <v>0</v>
      </c>
      <c r="BA47" s="81"/>
      <c r="BB47" s="81"/>
      <c r="BC47" s="81"/>
      <c r="BD47" s="81"/>
      <c r="BE47" s="81"/>
      <c r="BF47" s="81"/>
      <c r="BG47" s="81"/>
      <c r="BH47" s="81"/>
      <c r="BI47" s="81"/>
      <c r="BJ47" s="81"/>
      <c r="BK47" s="81"/>
    </row>
    <row r="48" spans="1:63" ht="51">
      <c r="A48" s="366"/>
      <c r="B48" s="38">
        <v>12011</v>
      </c>
      <c r="C48" s="19" t="s">
        <v>739</v>
      </c>
      <c r="D48" s="82">
        <f t="shared" si="13"/>
        <v>358554</v>
      </c>
      <c r="E48" s="81">
        <v>34560</v>
      </c>
      <c r="F48" s="81">
        <v>56115</v>
      </c>
      <c r="G48" s="81">
        <v>86040</v>
      </c>
      <c r="H48" s="81">
        <v>30240</v>
      </c>
      <c r="I48" s="81">
        <v>30000</v>
      </c>
      <c r="J48" s="81">
        <v>0</v>
      </c>
      <c r="K48" s="81">
        <v>118599</v>
      </c>
      <c r="L48" s="81">
        <v>0</v>
      </c>
      <c r="M48" s="81">
        <v>0</v>
      </c>
      <c r="N48" s="81">
        <v>0</v>
      </c>
      <c r="O48" s="81">
        <v>3000</v>
      </c>
      <c r="P48" s="82">
        <f t="shared" si="23"/>
        <v>381501.6</v>
      </c>
      <c r="Q48" s="81">
        <v>0</v>
      </c>
      <c r="R48" s="81">
        <v>25000</v>
      </c>
      <c r="S48" s="81">
        <v>55000</v>
      </c>
      <c r="T48" s="81">
        <v>65000</v>
      </c>
      <c r="U48" s="81">
        <v>15000</v>
      </c>
      <c r="V48" s="81">
        <v>15000</v>
      </c>
      <c r="W48" s="81">
        <v>180000</v>
      </c>
      <c r="X48" s="81">
        <v>0</v>
      </c>
      <c r="Y48" s="81">
        <v>0</v>
      </c>
      <c r="Z48" s="81">
        <v>10000</v>
      </c>
      <c r="AA48" s="81">
        <v>16501.599999999999</v>
      </c>
      <c r="AB48" s="82">
        <f t="shared" ref="AB48" si="25">SUM(AC48:AM48)</f>
        <v>298795</v>
      </c>
      <c r="AC48" s="81">
        <v>0</v>
      </c>
      <c r="AD48" s="81">
        <v>35000</v>
      </c>
      <c r="AE48" s="81">
        <v>40000</v>
      </c>
      <c r="AF48" s="81">
        <v>55000</v>
      </c>
      <c r="AG48" s="81">
        <v>0</v>
      </c>
      <c r="AH48" s="81">
        <v>10000</v>
      </c>
      <c r="AI48" s="81">
        <v>140000</v>
      </c>
      <c r="AJ48" s="81">
        <v>0</v>
      </c>
      <c r="AK48" s="81">
        <v>0</v>
      </c>
      <c r="AL48" s="81">
        <v>15000</v>
      </c>
      <c r="AM48" s="81">
        <v>3795</v>
      </c>
      <c r="AN48" s="82"/>
      <c r="AO48" s="81"/>
      <c r="AP48" s="81"/>
      <c r="AQ48" s="81"/>
      <c r="AR48" s="81"/>
      <c r="AS48" s="81"/>
      <c r="AT48" s="81"/>
      <c r="AU48" s="81"/>
      <c r="AV48" s="81"/>
      <c r="AW48" s="81"/>
      <c r="AX48" s="81"/>
      <c r="AY48" s="81"/>
      <c r="AZ48" s="82"/>
      <c r="BA48" s="81"/>
      <c r="BB48" s="81"/>
      <c r="BC48" s="81"/>
      <c r="BD48" s="81"/>
      <c r="BE48" s="81"/>
      <c r="BF48" s="81"/>
      <c r="BG48" s="81"/>
      <c r="BH48" s="81"/>
      <c r="BI48" s="81"/>
      <c r="BJ48" s="81"/>
      <c r="BK48" s="81"/>
    </row>
    <row r="49" spans="1:63" ht="76.5">
      <c r="A49" s="366"/>
      <c r="B49" s="38">
        <v>12012</v>
      </c>
      <c r="C49" s="181" t="s">
        <v>343</v>
      </c>
      <c r="D49" s="82">
        <f t="shared" si="13"/>
        <v>19860</v>
      </c>
      <c r="E49" s="39">
        <v>0</v>
      </c>
      <c r="F49" s="39">
        <v>0</v>
      </c>
      <c r="G49" s="39">
        <v>0</v>
      </c>
      <c r="H49" s="39">
        <v>0</v>
      </c>
      <c r="I49" s="169">
        <v>12313.2</v>
      </c>
      <c r="J49" s="39">
        <v>0</v>
      </c>
      <c r="K49" s="39">
        <v>1787.4</v>
      </c>
      <c r="L49" s="39">
        <v>0</v>
      </c>
      <c r="M49" s="39">
        <v>0</v>
      </c>
      <c r="N49" s="39">
        <v>5759.4</v>
      </c>
      <c r="O49" s="39">
        <v>0</v>
      </c>
      <c r="P49" s="82">
        <f t="shared" si="23"/>
        <v>89517.900000000009</v>
      </c>
      <c r="Q49" s="39">
        <v>895.17899999999997</v>
      </c>
      <c r="R49" s="39">
        <v>1790.3579999999999</v>
      </c>
      <c r="S49" s="39">
        <v>1790.3579999999999</v>
      </c>
      <c r="T49" s="39">
        <v>1790.3579999999999</v>
      </c>
      <c r="U49" s="169">
        <v>31331.264999999999</v>
      </c>
      <c r="V49" s="169">
        <v>4475.8950000000004</v>
      </c>
      <c r="W49" s="169">
        <v>25065.011999999999</v>
      </c>
      <c r="X49" s="169">
        <v>4475.8950000000004</v>
      </c>
      <c r="Y49" s="169">
        <v>4475.8950000000004</v>
      </c>
      <c r="Z49" s="169">
        <v>8951.7900000000009</v>
      </c>
      <c r="AA49" s="169">
        <v>4475.8950000000004</v>
      </c>
      <c r="AB49" s="82">
        <f t="shared" si="24"/>
        <v>50612.600000000006</v>
      </c>
      <c r="AC49" s="169">
        <v>506.05800000000005</v>
      </c>
      <c r="AD49" s="169">
        <v>1012.1160000000001</v>
      </c>
      <c r="AE49" s="169">
        <v>1012.1160000000001</v>
      </c>
      <c r="AF49" s="169">
        <v>1012.1160000000001</v>
      </c>
      <c r="AG49" s="169">
        <v>17718.830000000002</v>
      </c>
      <c r="AH49" s="169">
        <v>2530.29</v>
      </c>
      <c r="AI49" s="169">
        <v>14169.624000000002</v>
      </c>
      <c r="AJ49" s="169">
        <v>2530.29</v>
      </c>
      <c r="AK49" s="169">
        <v>2530.29</v>
      </c>
      <c r="AL49" s="169">
        <v>5060.58</v>
      </c>
      <c r="AM49" s="169">
        <v>2530.29</v>
      </c>
      <c r="AN49" s="82">
        <f t="shared" si="3"/>
        <v>29667.699999999997</v>
      </c>
      <c r="AO49" s="169">
        <v>296.67700000000002</v>
      </c>
      <c r="AP49" s="169">
        <v>593.35400000000004</v>
      </c>
      <c r="AQ49" s="169">
        <v>593.35400000000004</v>
      </c>
      <c r="AR49" s="169">
        <v>593.35400000000004</v>
      </c>
      <c r="AS49" s="169">
        <v>10383.695</v>
      </c>
      <c r="AT49" s="169">
        <v>1483.385</v>
      </c>
      <c r="AU49" s="169">
        <v>8306.9560000000001</v>
      </c>
      <c r="AV49" s="169">
        <v>1483.385</v>
      </c>
      <c r="AW49" s="169">
        <v>1483.385</v>
      </c>
      <c r="AX49" s="169">
        <v>2966.77</v>
      </c>
      <c r="AY49" s="169">
        <v>1483.385</v>
      </c>
      <c r="AZ49" s="82">
        <f t="shared" si="4"/>
        <v>9958.3000000000011</v>
      </c>
      <c r="BA49" s="169">
        <v>99.582999999999998</v>
      </c>
      <c r="BB49" s="169">
        <v>199.166</v>
      </c>
      <c r="BC49" s="169">
        <v>199.166</v>
      </c>
      <c r="BD49" s="169">
        <v>199.166</v>
      </c>
      <c r="BE49" s="169">
        <v>3485.4050000000002</v>
      </c>
      <c r="BF49" s="169">
        <v>497.91500000000002</v>
      </c>
      <c r="BG49" s="169">
        <v>2788.3239999999996</v>
      </c>
      <c r="BH49" s="169">
        <v>497.91500000000002</v>
      </c>
      <c r="BI49" s="169">
        <v>497.91500000000002</v>
      </c>
      <c r="BJ49" s="169">
        <v>995.83</v>
      </c>
      <c r="BK49" s="169">
        <v>497.91500000000002</v>
      </c>
    </row>
    <row r="50" spans="1:63" ht="38.25">
      <c r="A50" s="366"/>
      <c r="B50" s="38">
        <v>12013</v>
      </c>
      <c r="C50" s="38" t="s">
        <v>345</v>
      </c>
      <c r="D50" s="82">
        <f t="shared" si="13"/>
        <v>7141</v>
      </c>
      <c r="E50" s="81">
        <v>0</v>
      </c>
      <c r="F50" s="81">
        <v>0</v>
      </c>
      <c r="G50" s="81">
        <v>0</v>
      </c>
      <c r="H50" s="81">
        <v>0</v>
      </c>
      <c r="I50" s="81">
        <v>0</v>
      </c>
      <c r="J50" s="81">
        <v>5393.5</v>
      </c>
      <c r="K50" s="81">
        <v>0</v>
      </c>
      <c r="L50" s="81">
        <v>0</v>
      </c>
      <c r="M50" s="81">
        <v>0</v>
      </c>
      <c r="N50" s="81">
        <v>0</v>
      </c>
      <c r="O50" s="81">
        <v>1747.5</v>
      </c>
      <c r="P50" s="82">
        <f>SUM(Q50:AA50)</f>
        <v>20700</v>
      </c>
      <c r="Q50" s="81">
        <v>20700</v>
      </c>
      <c r="R50" s="81"/>
      <c r="S50" s="81"/>
      <c r="T50" s="81"/>
      <c r="U50" s="81"/>
      <c r="V50" s="81"/>
      <c r="W50" s="81"/>
      <c r="X50" s="81"/>
      <c r="Y50" s="81"/>
      <c r="Z50" s="81"/>
      <c r="AA50" s="81"/>
      <c r="AB50" s="82">
        <f>+SUM(AC50:AM50)</f>
        <v>7141</v>
      </c>
      <c r="AC50" s="81">
        <v>7141</v>
      </c>
      <c r="AD50" s="81"/>
      <c r="AE50" s="81"/>
      <c r="AF50" s="81"/>
      <c r="AG50" s="81"/>
      <c r="AH50" s="81"/>
      <c r="AI50" s="81"/>
      <c r="AJ50" s="81"/>
      <c r="AK50" s="81"/>
      <c r="AL50" s="81"/>
      <c r="AM50" s="81"/>
      <c r="AN50" s="82">
        <f t="shared" si="3"/>
        <v>0</v>
      </c>
      <c r="AO50" s="81"/>
      <c r="AP50" s="81"/>
      <c r="AQ50" s="81"/>
      <c r="AR50" s="81"/>
      <c r="AS50" s="81"/>
      <c r="AT50" s="81"/>
      <c r="AU50" s="81"/>
      <c r="AV50" s="81"/>
      <c r="AW50" s="81"/>
      <c r="AX50" s="81"/>
      <c r="AY50" s="81"/>
      <c r="AZ50" s="82">
        <f t="shared" si="4"/>
        <v>0</v>
      </c>
      <c r="BA50" s="81"/>
      <c r="BB50" s="81"/>
      <c r="BC50" s="81"/>
      <c r="BD50" s="81"/>
      <c r="BE50" s="81"/>
      <c r="BF50" s="81"/>
      <c r="BG50" s="81"/>
      <c r="BH50" s="81"/>
      <c r="BI50" s="81"/>
      <c r="BJ50" s="81"/>
      <c r="BK50" s="81"/>
    </row>
    <row r="51" spans="1:63" ht="51">
      <c r="A51" s="366"/>
      <c r="B51" s="38">
        <v>12014</v>
      </c>
      <c r="C51" s="38" t="s">
        <v>347</v>
      </c>
      <c r="D51" s="82">
        <f t="shared" si="13"/>
        <v>4118504.898</v>
      </c>
      <c r="E51" s="81">
        <v>0</v>
      </c>
      <c r="F51" s="81">
        <v>800000</v>
      </c>
      <c r="G51" s="81">
        <v>700000</v>
      </c>
      <c r="H51" s="81">
        <v>600000</v>
      </c>
      <c r="I51" s="81">
        <v>400000</v>
      </c>
      <c r="J51" s="81">
        <v>0</v>
      </c>
      <c r="K51" s="81">
        <v>500000</v>
      </c>
      <c r="L51" s="81">
        <v>400000</v>
      </c>
      <c r="M51" s="81">
        <v>350000</v>
      </c>
      <c r="N51" s="81">
        <v>368504.89799999999</v>
      </c>
      <c r="O51" s="81">
        <v>0</v>
      </c>
      <c r="P51" s="82">
        <f t="shared" ref="P51" si="26">SUM(Q51:AA51)</f>
        <v>5400685.8710000003</v>
      </c>
      <c r="Q51" s="81">
        <v>290685.87099999998</v>
      </c>
      <c r="R51" s="81">
        <v>520000</v>
      </c>
      <c r="S51" s="81">
        <v>610000</v>
      </c>
      <c r="T51" s="81">
        <v>600000</v>
      </c>
      <c r="U51" s="81">
        <v>550000</v>
      </c>
      <c r="V51" s="81">
        <v>530000</v>
      </c>
      <c r="W51" s="81">
        <v>550000</v>
      </c>
      <c r="X51" s="81">
        <v>450000</v>
      </c>
      <c r="Y51" s="81">
        <v>500000</v>
      </c>
      <c r="Z51" s="81">
        <v>400000</v>
      </c>
      <c r="AA51" s="81">
        <v>400000</v>
      </c>
      <c r="AB51" s="82">
        <f t="shared" ref="AB51" si="27">+SUM(AC51:AM51)</f>
        <v>8068193.6699999999</v>
      </c>
      <c r="AC51" s="81"/>
      <c r="AD51" s="81">
        <v>1010000</v>
      </c>
      <c r="AE51" s="81">
        <v>900000</v>
      </c>
      <c r="AF51" s="81">
        <v>950000</v>
      </c>
      <c r="AG51" s="81">
        <v>680000</v>
      </c>
      <c r="AH51" s="81">
        <v>800000</v>
      </c>
      <c r="AI51" s="81">
        <v>900000</v>
      </c>
      <c r="AJ51" s="81">
        <v>700000</v>
      </c>
      <c r="AK51" s="81">
        <v>850000</v>
      </c>
      <c r="AL51" s="81">
        <v>648193.67000000004</v>
      </c>
      <c r="AM51" s="81">
        <v>630000</v>
      </c>
      <c r="AN51" s="82">
        <f t="shared" si="3"/>
        <v>8010286.2999999998</v>
      </c>
      <c r="AO51" s="81"/>
      <c r="AP51" s="81">
        <v>1010000</v>
      </c>
      <c r="AQ51" s="81">
        <v>900000</v>
      </c>
      <c r="AR51" s="81">
        <v>950000</v>
      </c>
      <c r="AS51" s="81">
        <v>680000</v>
      </c>
      <c r="AT51" s="81">
        <v>800000</v>
      </c>
      <c r="AU51" s="81">
        <v>900000</v>
      </c>
      <c r="AV51" s="81">
        <v>700000</v>
      </c>
      <c r="AW51" s="81">
        <v>850000</v>
      </c>
      <c r="AX51" s="81">
        <v>590286.30000000005</v>
      </c>
      <c r="AY51" s="81">
        <v>630000</v>
      </c>
      <c r="AZ51" s="82">
        <f t="shared" si="4"/>
        <v>8015411.0109999999</v>
      </c>
      <c r="BA51" s="81">
        <v>415411.011</v>
      </c>
      <c r="BB51" s="81">
        <v>950000</v>
      </c>
      <c r="BC51" s="81">
        <v>850000</v>
      </c>
      <c r="BD51" s="81">
        <v>900000</v>
      </c>
      <c r="BE51" s="81">
        <v>650000</v>
      </c>
      <c r="BF51" s="81">
        <v>750000</v>
      </c>
      <c r="BG51" s="81">
        <v>850000</v>
      </c>
      <c r="BH51" s="81">
        <v>650000</v>
      </c>
      <c r="BI51" s="81">
        <v>800000</v>
      </c>
      <c r="BJ51" s="81">
        <v>600000</v>
      </c>
      <c r="BK51" s="81">
        <v>600000</v>
      </c>
    </row>
    <row r="52" spans="1:63" ht="76.5" customHeight="1">
      <c r="A52" s="366"/>
      <c r="B52" s="371">
        <v>12015</v>
      </c>
      <c r="C52" s="373" t="s">
        <v>1062</v>
      </c>
      <c r="D52" s="82">
        <f t="shared" si="13"/>
        <v>343385.12</v>
      </c>
      <c r="E52" s="81">
        <v>27932.01999999996</v>
      </c>
      <c r="F52" s="81">
        <v>0</v>
      </c>
      <c r="G52" s="81">
        <v>18154.2</v>
      </c>
      <c r="H52" s="81">
        <v>120859.1</v>
      </c>
      <c r="I52" s="81">
        <v>41905.4</v>
      </c>
      <c r="J52" s="81">
        <v>0</v>
      </c>
      <c r="K52" s="81">
        <v>105396</v>
      </c>
      <c r="L52" s="81">
        <v>9300</v>
      </c>
      <c r="M52" s="81">
        <v>0</v>
      </c>
      <c r="N52" s="81">
        <v>19838.400000000001</v>
      </c>
      <c r="O52" s="81">
        <v>0</v>
      </c>
      <c r="P52" s="82">
        <v>588682.30000000005</v>
      </c>
      <c r="Q52" s="81">
        <v>0</v>
      </c>
      <c r="R52" s="81">
        <v>85000</v>
      </c>
      <c r="S52" s="81">
        <v>120000</v>
      </c>
      <c r="T52" s="81">
        <v>117000</v>
      </c>
      <c r="U52" s="81">
        <v>30000</v>
      </c>
      <c r="V52" s="81">
        <v>30000</v>
      </c>
      <c r="W52" s="81">
        <v>65000</v>
      </c>
      <c r="X52" s="81">
        <v>35000</v>
      </c>
      <c r="Y52" s="81">
        <v>50000</v>
      </c>
      <c r="Z52" s="81">
        <v>46682.3</v>
      </c>
      <c r="AA52" s="81">
        <v>10000</v>
      </c>
      <c r="AB52" s="82">
        <v>3717426.7</v>
      </c>
      <c r="AC52" s="81">
        <v>0</v>
      </c>
      <c r="AD52" s="81">
        <v>2000000</v>
      </c>
      <c r="AE52" s="81">
        <v>500000</v>
      </c>
      <c r="AF52" s="81">
        <v>317426.7</v>
      </c>
      <c r="AG52" s="81">
        <v>100000</v>
      </c>
      <c r="AH52" s="81">
        <v>80000</v>
      </c>
      <c r="AI52" s="81">
        <v>400000</v>
      </c>
      <c r="AJ52" s="81">
        <v>50000</v>
      </c>
      <c r="AK52" s="81">
        <v>100000</v>
      </c>
      <c r="AL52" s="81">
        <v>150000</v>
      </c>
      <c r="AM52" s="81">
        <v>20000</v>
      </c>
      <c r="AN52" s="82">
        <v>3717426.7</v>
      </c>
      <c r="AO52" s="81">
        <v>0</v>
      </c>
      <c r="AP52" s="81">
        <v>2000000</v>
      </c>
      <c r="AQ52" s="81">
        <v>500000</v>
      </c>
      <c r="AR52" s="81">
        <v>317426.7</v>
      </c>
      <c r="AS52" s="81">
        <v>100000</v>
      </c>
      <c r="AT52" s="81">
        <v>80000</v>
      </c>
      <c r="AU52" s="81">
        <v>400000</v>
      </c>
      <c r="AV52" s="81">
        <v>50000</v>
      </c>
      <c r="AW52" s="81">
        <v>100000</v>
      </c>
      <c r="AX52" s="81">
        <v>150000</v>
      </c>
      <c r="AY52" s="81">
        <v>20000</v>
      </c>
      <c r="AZ52" s="82">
        <v>765069.2</v>
      </c>
      <c r="BA52" s="81">
        <v>0</v>
      </c>
      <c r="BB52" s="81">
        <v>130069.2</v>
      </c>
      <c r="BC52" s="81">
        <v>180000</v>
      </c>
      <c r="BD52" s="81">
        <v>180000</v>
      </c>
      <c r="BE52" s="81">
        <v>40000</v>
      </c>
      <c r="BF52" s="81">
        <v>50000</v>
      </c>
      <c r="BG52" s="81">
        <v>80000</v>
      </c>
      <c r="BH52" s="81">
        <v>10000</v>
      </c>
      <c r="BI52" s="81">
        <v>20000</v>
      </c>
      <c r="BJ52" s="81">
        <v>60000</v>
      </c>
      <c r="BK52" s="81">
        <v>15000</v>
      </c>
    </row>
    <row r="53" spans="1:63" ht="39.75" customHeight="1">
      <c r="A53" s="367"/>
      <c r="B53" s="372"/>
      <c r="C53" s="374"/>
      <c r="D53" s="82">
        <f t="shared" si="13"/>
        <v>53477.4</v>
      </c>
      <c r="E53" s="81">
        <v>1530.1999999999971</v>
      </c>
      <c r="F53" s="81">
        <v>0</v>
      </c>
      <c r="G53" s="81">
        <v>9362.6</v>
      </c>
      <c r="H53" s="81">
        <v>32268.7</v>
      </c>
      <c r="I53" s="81">
        <v>0</v>
      </c>
      <c r="J53" s="81">
        <v>0</v>
      </c>
      <c r="K53" s="81">
        <v>8034.9</v>
      </c>
      <c r="L53" s="81">
        <v>1250</v>
      </c>
      <c r="M53" s="81">
        <v>0</v>
      </c>
      <c r="N53" s="81">
        <v>1031</v>
      </c>
      <c r="O53" s="81">
        <v>0</v>
      </c>
      <c r="P53" s="82">
        <v>125000</v>
      </c>
      <c r="Q53" s="81">
        <v>0</v>
      </c>
      <c r="R53" s="81">
        <v>15000</v>
      </c>
      <c r="S53" s="81">
        <v>30000</v>
      </c>
      <c r="T53" s="81">
        <v>20000</v>
      </c>
      <c r="U53" s="81">
        <v>0</v>
      </c>
      <c r="V53" s="81">
        <v>10000</v>
      </c>
      <c r="W53" s="81">
        <v>20000</v>
      </c>
      <c r="X53" s="81">
        <v>5000</v>
      </c>
      <c r="Y53" s="81">
        <v>10000</v>
      </c>
      <c r="Z53" s="81">
        <v>15000</v>
      </c>
      <c r="AA53" s="81">
        <v>0</v>
      </c>
      <c r="AB53" s="82">
        <v>125000</v>
      </c>
      <c r="AC53" s="81">
        <v>0</v>
      </c>
      <c r="AD53" s="81">
        <v>15000</v>
      </c>
      <c r="AE53" s="81">
        <v>30000</v>
      </c>
      <c r="AF53" s="81">
        <v>20000</v>
      </c>
      <c r="AG53" s="81">
        <v>0</v>
      </c>
      <c r="AH53" s="81">
        <v>10000</v>
      </c>
      <c r="AI53" s="81">
        <v>20000</v>
      </c>
      <c r="AJ53" s="81">
        <v>5000</v>
      </c>
      <c r="AK53" s="81">
        <v>10000</v>
      </c>
      <c r="AL53" s="81">
        <v>15000</v>
      </c>
      <c r="AM53" s="81">
        <v>0</v>
      </c>
      <c r="AN53" s="82">
        <v>125000</v>
      </c>
      <c r="AO53" s="81">
        <v>0</v>
      </c>
      <c r="AP53" s="81">
        <v>15000</v>
      </c>
      <c r="AQ53" s="81">
        <v>30000</v>
      </c>
      <c r="AR53" s="81">
        <v>20000</v>
      </c>
      <c r="AS53" s="81">
        <v>0</v>
      </c>
      <c r="AT53" s="81">
        <v>10000</v>
      </c>
      <c r="AU53" s="81">
        <v>20000</v>
      </c>
      <c r="AV53" s="81">
        <v>5000</v>
      </c>
      <c r="AW53" s="81">
        <v>10000</v>
      </c>
      <c r="AX53" s="81">
        <v>15000</v>
      </c>
      <c r="AY53" s="81">
        <v>0</v>
      </c>
      <c r="AZ53" s="82">
        <v>0</v>
      </c>
      <c r="BA53" s="81">
        <v>0</v>
      </c>
      <c r="BB53" s="81">
        <v>0</v>
      </c>
      <c r="BC53" s="81">
        <v>0</v>
      </c>
      <c r="BD53" s="81">
        <v>0</v>
      </c>
      <c r="BE53" s="81">
        <v>0</v>
      </c>
      <c r="BF53" s="81">
        <v>0</v>
      </c>
      <c r="BG53" s="81">
        <v>0</v>
      </c>
      <c r="BH53" s="81">
        <v>0</v>
      </c>
      <c r="BI53" s="81">
        <v>0</v>
      </c>
      <c r="BJ53" s="81">
        <v>0</v>
      </c>
      <c r="BK53" s="81">
        <v>0</v>
      </c>
    </row>
    <row r="54" spans="1:63" ht="114.75">
      <c r="A54" s="365">
        <v>1190</v>
      </c>
      <c r="B54" s="38">
        <v>11001</v>
      </c>
      <c r="C54" s="38" t="s">
        <v>353</v>
      </c>
      <c r="D54" s="82">
        <f t="shared" si="13"/>
        <v>131363.6</v>
      </c>
      <c r="E54" s="81">
        <v>131363.6</v>
      </c>
      <c r="F54" s="81"/>
      <c r="G54" s="81"/>
      <c r="H54" s="81"/>
      <c r="I54" s="81"/>
      <c r="J54" s="81"/>
      <c r="K54" s="81"/>
      <c r="L54" s="81"/>
      <c r="M54" s="81"/>
      <c r="N54" s="81"/>
      <c r="O54" s="81"/>
      <c r="P54" s="82">
        <f t="shared" ref="P54:P56" si="28">SUM(Q54:AA54)</f>
        <v>147356.4</v>
      </c>
      <c r="Q54" s="81">
        <v>147356.4</v>
      </c>
      <c r="R54" s="81"/>
      <c r="S54" s="81"/>
      <c r="T54" s="81"/>
      <c r="U54" s="81"/>
      <c r="V54" s="81"/>
      <c r="W54" s="81"/>
      <c r="X54" s="81"/>
      <c r="Y54" s="81"/>
      <c r="Z54" s="81"/>
      <c r="AA54" s="81"/>
      <c r="AB54" s="82">
        <f t="shared" ref="AB54:AB56" si="29">+SUM(AC54:AM54)</f>
        <v>153749.67599999998</v>
      </c>
      <c r="AC54" s="81">
        <v>153749.67599999998</v>
      </c>
      <c r="AD54" s="81"/>
      <c r="AE54" s="81"/>
      <c r="AF54" s="81"/>
      <c r="AG54" s="81"/>
      <c r="AH54" s="81"/>
      <c r="AI54" s="81"/>
      <c r="AJ54" s="81"/>
      <c r="AK54" s="81"/>
      <c r="AL54" s="81"/>
      <c r="AM54" s="81"/>
      <c r="AN54" s="82">
        <f t="shared" si="3"/>
        <v>153642.5</v>
      </c>
      <c r="AO54" s="81">
        <v>153642.5</v>
      </c>
      <c r="AP54" s="81"/>
      <c r="AQ54" s="81"/>
      <c r="AR54" s="81"/>
      <c r="AS54" s="81"/>
      <c r="AT54" s="81"/>
      <c r="AU54" s="81"/>
      <c r="AV54" s="81"/>
      <c r="AW54" s="81"/>
      <c r="AX54" s="81"/>
      <c r="AY54" s="81"/>
      <c r="AZ54" s="82">
        <f t="shared" si="4"/>
        <v>154795.5</v>
      </c>
      <c r="BA54" s="81">
        <v>154795.5</v>
      </c>
      <c r="BB54" s="81"/>
      <c r="BC54" s="81"/>
      <c r="BD54" s="81"/>
      <c r="BE54" s="81"/>
      <c r="BF54" s="81"/>
      <c r="BG54" s="81"/>
      <c r="BH54" s="81"/>
      <c r="BI54" s="81"/>
      <c r="BJ54" s="81"/>
      <c r="BK54" s="81"/>
    </row>
    <row r="55" spans="1:63" ht="25.5">
      <c r="A55" s="366"/>
      <c r="B55" s="38">
        <v>11002</v>
      </c>
      <c r="C55" s="38" t="s">
        <v>354</v>
      </c>
      <c r="D55" s="82">
        <f t="shared" si="13"/>
        <v>169152.5</v>
      </c>
      <c r="E55" s="81">
        <v>144215.5</v>
      </c>
      <c r="F55" s="81"/>
      <c r="G55" s="81"/>
      <c r="H55" s="81"/>
      <c r="I55" s="169">
        <v>1200</v>
      </c>
      <c r="J55" s="81"/>
      <c r="K55" s="169">
        <v>8200</v>
      </c>
      <c r="L55" s="169">
        <v>7971</v>
      </c>
      <c r="M55" s="169">
        <v>1566</v>
      </c>
      <c r="N55" s="169">
        <v>6000</v>
      </c>
      <c r="O55" s="81"/>
      <c r="P55" s="82">
        <f t="shared" si="28"/>
        <v>1000000</v>
      </c>
      <c r="Q55" s="81">
        <v>890240</v>
      </c>
      <c r="R55" s="169">
        <v>14000</v>
      </c>
      <c r="S55" s="81"/>
      <c r="T55" s="81"/>
      <c r="U55" s="169">
        <v>1500</v>
      </c>
      <c r="V55" s="81"/>
      <c r="W55" s="169">
        <v>28060</v>
      </c>
      <c r="X55" s="169">
        <v>25000</v>
      </c>
      <c r="Y55" s="169">
        <v>17200</v>
      </c>
      <c r="Z55" s="169">
        <v>24000</v>
      </c>
      <c r="AA55" s="81"/>
      <c r="AB55" s="82">
        <f t="shared" si="29"/>
        <v>2000000</v>
      </c>
      <c r="AC55" s="81">
        <v>2000000</v>
      </c>
      <c r="AD55" s="81"/>
      <c r="AE55" s="81"/>
      <c r="AF55" s="81"/>
      <c r="AG55" s="81"/>
      <c r="AH55" s="81"/>
      <c r="AI55" s="81"/>
      <c r="AJ55" s="81"/>
      <c r="AK55" s="81"/>
      <c r="AL55" s="81"/>
      <c r="AM55" s="81"/>
      <c r="AN55" s="82">
        <f t="shared" si="3"/>
        <v>2300000</v>
      </c>
      <c r="AO55" s="81">
        <v>2300000</v>
      </c>
      <c r="AP55" s="81"/>
      <c r="AQ55" s="81"/>
      <c r="AR55" s="81"/>
      <c r="AS55" s="81"/>
      <c r="AT55" s="81"/>
      <c r="AU55" s="81"/>
      <c r="AV55" s="81"/>
      <c r="AW55" s="81"/>
      <c r="AX55" s="81"/>
      <c r="AY55" s="81"/>
      <c r="AZ55" s="82">
        <f t="shared" si="4"/>
        <v>2500000</v>
      </c>
      <c r="BA55" s="81">
        <v>2500000</v>
      </c>
      <c r="BB55" s="81"/>
      <c r="BC55" s="81"/>
      <c r="BD55" s="81"/>
      <c r="BE55" s="81"/>
      <c r="BF55" s="81"/>
      <c r="BG55" s="81"/>
      <c r="BH55" s="81"/>
      <c r="BI55" s="81"/>
      <c r="BJ55" s="81"/>
      <c r="BK55" s="81"/>
    </row>
    <row r="56" spans="1:63" ht="76.5">
      <c r="A56" s="366"/>
      <c r="B56" s="38">
        <v>11004</v>
      </c>
      <c r="C56" s="38" t="s">
        <v>356</v>
      </c>
      <c r="D56" s="82">
        <f t="shared" si="13"/>
        <v>45474.82</v>
      </c>
      <c r="E56" s="81">
        <v>45474.82</v>
      </c>
      <c r="F56" s="81"/>
      <c r="G56" s="81"/>
      <c r="H56" s="81"/>
      <c r="I56" s="81"/>
      <c r="J56" s="81"/>
      <c r="K56" s="81"/>
      <c r="L56" s="81"/>
      <c r="M56" s="81"/>
      <c r="N56" s="81"/>
      <c r="O56" s="81"/>
      <c r="P56" s="82">
        <f t="shared" si="28"/>
        <v>73914.3</v>
      </c>
      <c r="Q56" s="81">
        <v>73914.3</v>
      </c>
      <c r="R56" s="81"/>
      <c r="S56" s="81"/>
      <c r="T56" s="81"/>
      <c r="U56" s="81"/>
      <c r="V56" s="81"/>
      <c r="W56" s="81"/>
      <c r="X56" s="81"/>
      <c r="Y56" s="81"/>
      <c r="Z56" s="81"/>
      <c r="AA56" s="81"/>
      <c r="AB56" s="82">
        <f t="shared" si="29"/>
        <v>87445.4</v>
      </c>
      <c r="AC56" s="171">
        <v>87445.4</v>
      </c>
      <c r="AD56" s="81"/>
      <c r="AE56" s="81"/>
      <c r="AF56" s="81"/>
      <c r="AG56" s="81"/>
      <c r="AH56" s="81"/>
      <c r="AI56" s="81"/>
      <c r="AJ56" s="81"/>
      <c r="AK56" s="81"/>
      <c r="AL56" s="81"/>
      <c r="AM56" s="81"/>
      <c r="AN56" s="82">
        <f t="shared" si="3"/>
        <v>0</v>
      </c>
      <c r="AO56" s="81"/>
      <c r="AP56" s="81"/>
      <c r="AQ56" s="81"/>
      <c r="AR56" s="81"/>
      <c r="AS56" s="81"/>
      <c r="AT56" s="81"/>
      <c r="AU56" s="81"/>
      <c r="AV56" s="81"/>
      <c r="AW56" s="81"/>
      <c r="AX56" s="81"/>
      <c r="AY56" s="81"/>
      <c r="AZ56" s="82">
        <f t="shared" si="4"/>
        <v>0</v>
      </c>
      <c r="BA56" s="81"/>
      <c r="BB56" s="81"/>
      <c r="BC56" s="81"/>
      <c r="BD56" s="81"/>
      <c r="BE56" s="81"/>
      <c r="BF56" s="81"/>
      <c r="BG56" s="81"/>
      <c r="BH56" s="81"/>
      <c r="BI56" s="81"/>
      <c r="BJ56" s="81"/>
      <c r="BK56" s="81"/>
    </row>
    <row r="57" spans="1:63" ht="127.5">
      <c r="A57" s="367"/>
      <c r="B57" s="38">
        <v>12001</v>
      </c>
      <c r="C57" s="38" t="s">
        <v>358</v>
      </c>
      <c r="D57" s="82">
        <f t="shared" si="13"/>
        <v>1977416.4</v>
      </c>
      <c r="E57" s="81">
        <v>1977416.4</v>
      </c>
      <c r="F57" s="81"/>
      <c r="G57" s="81"/>
      <c r="H57" s="81"/>
      <c r="I57" s="81"/>
      <c r="J57" s="81"/>
      <c r="K57" s="81"/>
      <c r="L57" s="81"/>
      <c r="M57" s="81"/>
      <c r="N57" s="81"/>
      <c r="O57" s="81"/>
      <c r="P57" s="82">
        <f t="shared" ref="P57" si="30">SUM(Q57:AA57)</f>
        <v>6283748.2000000002</v>
      </c>
      <c r="Q57" s="81">
        <v>6283748.2000000002</v>
      </c>
      <c r="R57" s="81"/>
      <c r="S57" s="81"/>
      <c r="T57" s="81"/>
      <c r="U57" s="81"/>
      <c r="V57" s="81"/>
      <c r="W57" s="81"/>
      <c r="X57" s="81"/>
      <c r="Y57" s="81"/>
      <c r="Z57" s="81"/>
      <c r="AA57" s="81"/>
      <c r="AB57" s="82">
        <f t="shared" ref="AB57" si="31">+SUM(AC57:AM57)</f>
        <v>6327841</v>
      </c>
      <c r="AC57" s="171">
        <v>33974.800000000003</v>
      </c>
      <c r="AD57" s="171">
        <v>372626.4</v>
      </c>
      <c r="AE57" s="171">
        <v>557520.4</v>
      </c>
      <c r="AF57" s="81"/>
      <c r="AG57" s="171">
        <v>197272.8</v>
      </c>
      <c r="AH57" s="81"/>
      <c r="AI57" s="171">
        <v>231247.5</v>
      </c>
      <c r="AJ57" s="171">
        <v>1016604.4</v>
      </c>
      <c r="AK57" s="171">
        <v>1345030.3000000003</v>
      </c>
      <c r="AL57" s="171">
        <v>449343.6</v>
      </c>
      <c r="AM57" s="171">
        <v>2124220.7999999998</v>
      </c>
      <c r="AN57" s="82">
        <f t="shared" si="3"/>
        <v>243959.09465000004</v>
      </c>
      <c r="AO57" s="81">
        <v>243959.09465000004</v>
      </c>
      <c r="AP57" s="81"/>
      <c r="AQ57" s="81"/>
      <c r="AR57" s="81"/>
      <c r="AS57" s="81"/>
      <c r="AT57" s="81"/>
      <c r="AU57" s="81"/>
      <c r="AV57" s="81"/>
      <c r="AW57" s="81"/>
      <c r="AX57" s="81"/>
      <c r="AY57" s="81"/>
      <c r="AZ57" s="82">
        <f t="shared" si="4"/>
        <v>0</v>
      </c>
      <c r="BA57" s="81"/>
      <c r="BB57" s="81"/>
      <c r="BC57" s="81"/>
      <c r="BD57" s="81"/>
      <c r="BE57" s="81"/>
      <c r="BF57" s="81"/>
      <c r="BG57" s="81"/>
      <c r="BH57" s="81"/>
      <c r="BI57" s="81"/>
      <c r="BJ57" s="81"/>
      <c r="BK57" s="81"/>
    </row>
    <row r="58" spans="1:63" ht="15" customHeight="1">
      <c r="A58" s="361" t="s">
        <v>94</v>
      </c>
      <c r="B58" s="362"/>
      <c r="C58" s="363"/>
      <c r="D58" s="182">
        <f>SUM(D5:D57)</f>
        <v>40551221.268999994</v>
      </c>
      <c r="E58" s="182">
        <f t="shared" ref="E58:BK58" si="32">SUM(E5:E57)</f>
        <v>13352333.989077527</v>
      </c>
      <c r="F58" s="182">
        <f t="shared" si="32"/>
        <v>3125032.9877679595</v>
      </c>
      <c r="G58" s="182">
        <f t="shared" si="32"/>
        <v>6250139.9379700841</v>
      </c>
      <c r="H58" s="182">
        <f t="shared" si="32"/>
        <v>5174210.5261465413</v>
      </c>
      <c r="I58" s="182">
        <f t="shared" si="32"/>
        <v>2284275.5415593493</v>
      </c>
      <c r="J58" s="182">
        <f t="shared" si="32"/>
        <v>1151139.7582702099</v>
      </c>
      <c r="K58" s="182">
        <f t="shared" si="32"/>
        <v>3158603.8416650156</v>
      </c>
      <c r="L58" s="182">
        <f t="shared" si="32"/>
        <v>1609111.8702405214</v>
      </c>
      <c r="M58" s="182">
        <f t="shared" si="32"/>
        <v>1167165.6517994001</v>
      </c>
      <c r="N58" s="182">
        <f t="shared" si="32"/>
        <v>1651602.8401820697</v>
      </c>
      <c r="O58" s="182">
        <f t="shared" si="32"/>
        <v>1627604.3243213196</v>
      </c>
      <c r="P58" s="182">
        <f t="shared" si="32"/>
        <v>61353360.391999982</v>
      </c>
      <c r="Q58" s="182">
        <f t="shared" si="32"/>
        <v>25581808.327431552</v>
      </c>
      <c r="R58" s="182">
        <f t="shared" si="32"/>
        <v>3296570.4269981026</v>
      </c>
      <c r="S58" s="182">
        <f t="shared" si="32"/>
        <v>5731878.8985675704</v>
      </c>
      <c r="T58" s="182">
        <f t="shared" si="32"/>
        <v>5778016.919048571</v>
      </c>
      <c r="U58" s="182">
        <f t="shared" si="32"/>
        <v>2953377.0720570832</v>
      </c>
      <c r="V58" s="182">
        <f t="shared" si="32"/>
        <v>1805568.6454194027</v>
      </c>
      <c r="W58" s="182">
        <f t="shared" si="32"/>
        <v>3450287.3764560479</v>
      </c>
      <c r="X58" s="182">
        <f t="shared" si="32"/>
        <v>1675264.3683683453</v>
      </c>
      <c r="Y58" s="182">
        <f t="shared" si="32"/>
        <v>2117355.6860346203</v>
      </c>
      <c r="Z58" s="182">
        <f t="shared" si="32"/>
        <v>1779695.1543990283</v>
      </c>
      <c r="AA58" s="182">
        <f t="shared" si="32"/>
        <v>2683537.5172196738</v>
      </c>
      <c r="AB58" s="182">
        <f t="shared" si="32"/>
        <v>91135876.821999997</v>
      </c>
      <c r="AC58" s="182">
        <f t="shared" si="32"/>
        <v>33700953.672906816</v>
      </c>
      <c r="AD58" s="182">
        <f t="shared" si="32"/>
        <v>6542269.5346541293</v>
      </c>
      <c r="AE58" s="182">
        <f t="shared" si="32"/>
        <v>8246835.7547838967</v>
      </c>
      <c r="AF58" s="182">
        <f t="shared" si="32"/>
        <v>11233657.037763603</v>
      </c>
      <c r="AG58" s="182">
        <f t="shared" si="32"/>
        <v>3533489.6821105294</v>
      </c>
      <c r="AH58" s="182">
        <f t="shared" si="32"/>
        <v>2292512.0237550247</v>
      </c>
      <c r="AI58" s="182">
        <f t="shared" si="32"/>
        <v>5271750.0844095908</v>
      </c>
      <c r="AJ58" s="182">
        <f t="shared" si="32"/>
        <v>2995065.1698847101</v>
      </c>
      <c r="AK58" s="182">
        <f t="shared" si="32"/>
        <v>4228412.3928507976</v>
      </c>
      <c r="AL58" s="182">
        <f t="shared" si="32"/>
        <v>3093633.8496968052</v>
      </c>
      <c r="AM58" s="182">
        <f t="shared" si="32"/>
        <v>5497297.6191840889</v>
      </c>
      <c r="AN58" s="182">
        <f t="shared" si="32"/>
        <v>78454341.367113993</v>
      </c>
      <c r="AO58" s="182">
        <f t="shared" si="32"/>
        <v>36493674.65405494</v>
      </c>
      <c r="AP58" s="182">
        <f t="shared" si="32"/>
        <v>5621881.7111934517</v>
      </c>
      <c r="AQ58" s="182">
        <f t="shared" si="32"/>
        <v>6685348.0072184885</v>
      </c>
      <c r="AR58" s="182">
        <f t="shared" si="32"/>
        <v>5626350.3195085945</v>
      </c>
      <c r="AS58" s="182">
        <f t="shared" si="32"/>
        <v>3015726.9839982553</v>
      </c>
      <c r="AT58" s="182">
        <f t="shared" si="32"/>
        <v>2079643.110972991</v>
      </c>
      <c r="AU58" s="182">
        <f t="shared" si="32"/>
        <v>4635550.9437643457</v>
      </c>
      <c r="AV58" s="182">
        <f t="shared" si="32"/>
        <v>1765745.2659489112</v>
      </c>
      <c r="AW58" s="182">
        <f t="shared" si="32"/>
        <v>2706334.8448653528</v>
      </c>
      <c r="AX58" s="182">
        <f t="shared" si="32"/>
        <v>2179951.3718533497</v>
      </c>
      <c r="AY58" s="182">
        <f t="shared" si="32"/>
        <v>3144134.1537353117</v>
      </c>
      <c r="AZ58" s="182">
        <f t="shared" si="32"/>
        <v>67030382.358552009</v>
      </c>
      <c r="BA58" s="182">
        <f t="shared" si="32"/>
        <v>37234925.959104791</v>
      </c>
      <c r="BB58" s="182">
        <f t="shared" si="32"/>
        <v>2652740.191916341</v>
      </c>
      <c r="BC58" s="182">
        <f t="shared" si="32"/>
        <v>4657885.1708532982</v>
      </c>
      <c r="BD58" s="182">
        <f t="shared" si="32"/>
        <v>4135143.574080151</v>
      </c>
      <c r="BE58" s="182">
        <f t="shared" si="32"/>
        <v>1846102.4730293662</v>
      </c>
      <c r="BF58" s="182">
        <f t="shared" si="32"/>
        <v>1755573.819982517</v>
      </c>
      <c r="BG58" s="182">
        <f t="shared" si="32"/>
        <v>3285439.1225923747</v>
      </c>
      <c r="BH58" s="182">
        <f t="shared" si="32"/>
        <v>1370754.9663780173</v>
      </c>
      <c r="BI58" s="182">
        <f t="shared" si="32"/>
        <v>1651467.1714851456</v>
      </c>
      <c r="BJ58" s="182">
        <f t="shared" si="32"/>
        <v>1799348.9693546074</v>
      </c>
      <c r="BK58" s="182">
        <f t="shared" si="32"/>
        <v>2141000.9397753831</v>
      </c>
    </row>
    <row r="60" spans="1:63" ht="15" customHeight="1">
      <c r="A60" s="165"/>
    </row>
    <row r="61" spans="1:63" s="164" customFormat="1" ht="45.75" customHeight="1" thickBot="1">
      <c r="C61" s="368" t="s">
        <v>1158</v>
      </c>
      <c r="D61" s="369"/>
      <c r="E61" s="369"/>
      <c r="F61" s="369"/>
      <c r="G61" s="369"/>
      <c r="H61" s="369"/>
      <c r="I61" s="369"/>
      <c r="J61" s="369"/>
      <c r="K61" s="369"/>
      <c r="L61" s="369"/>
      <c r="M61" s="369"/>
      <c r="N61" s="369"/>
      <c r="O61" s="369"/>
      <c r="P61" s="369"/>
      <c r="Q61" s="369"/>
      <c r="R61" s="369"/>
      <c r="S61" s="370"/>
    </row>
    <row r="62" spans="1:63" ht="27.75" customHeight="1">
      <c r="A62" s="165"/>
      <c r="B62" s="165"/>
      <c r="C62" s="165"/>
      <c r="D62" s="165"/>
      <c r="E62" s="165"/>
      <c r="F62" s="165"/>
      <c r="G62" s="165"/>
      <c r="H62" s="165"/>
      <c r="I62" s="165"/>
      <c r="J62" s="165"/>
      <c r="K62" s="165"/>
      <c r="L62" s="165"/>
      <c r="M62" s="165"/>
      <c r="N62" s="165"/>
      <c r="O62" s="165"/>
      <c r="P62" s="165"/>
      <c r="Q62" s="165"/>
      <c r="R62" s="165"/>
      <c r="S62" s="165"/>
      <c r="T62" s="165"/>
      <c r="U62" s="165"/>
      <c r="V62" s="165"/>
      <c r="W62" s="165"/>
      <c r="X62" s="165"/>
      <c r="Y62" s="165"/>
      <c r="Z62" s="165"/>
      <c r="AA62" s="165"/>
      <c r="AC62" s="165"/>
      <c r="AD62" s="165"/>
      <c r="AE62" s="165"/>
      <c r="AF62" s="165"/>
      <c r="AG62" s="165"/>
      <c r="AH62" s="165"/>
      <c r="AI62" s="165"/>
      <c r="AJ62" s="165"/>
      <c r="AK62" s="165"/>
      <c r="AL62" s="165"/>
      <c r="AM62" s="165"/>
    </row>
  </sheetData>
  <autoFilter ref="A4:BK57" xr:uid="{00000000-0001-0000-0400-000000000000}"/>
  <mergeCells count="21">
    <mergeCell ref="AY3:BJ3"/>
    <mergeCell ref="A5:A14"/>
    <mergeCell ref="AB3:AM3"/>
    <mergeCell ref="AN3:AX3"/>
    <mergeCell ref="A3:B3"/>
    <mergeCell ref="C3:C4"/>
    <mergeCell ref="D3:O3"/>
    <mergeCell ref="P3:AA3"/>
    <mergeCell ref="A15:A20"/>
    <mergeCell ref="A21:A23"/>
    <mergeCell ref="A24:A25"/>
    <mergeCell ref="A26:A29"/>
    <mergeCell ref="A30:A32"/>
    <mergeCell ref="C61:S61"/>
    <mergeCell ref="A58:C58"/>
    <mergeCell ref="A33:A34"/>
    <mergeCell ref="A35:A39"/>
    <mergeCell ref="A54:A57"/>
    <mergeCell ref="B52:B53"/>
    <mergeCell ref="C52:C53"/>
    <mergeCell ref="A40:A5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G15"/>
  <sheetViews>
    <sheetView workbookViewId="0">
      <selection activeCell="B11" sqref="B11"/>
    </sheetView>
  </sheetViews>
  <sheetFormatPr defaultRowHeight="15"/>
  <cols>
    <col min="1" max="1" width="8.85546875" customWidth="1"/>
    <col min="2" max="2" width="40.28515625" customWidth="1"/>
    <col min="3" max="3" width="18.7109375" customWidth="1"/>
    <col min="4" max="4" width="15.5703125" customWidth="1"/>
    <col min="5" max="5" width="12.140625" customWidth="1"/>
    <col min="6" max="6" width="13.42578125" customWidth="1"/>
    <col min="7" max="7" width="12.5703125" customWidth="1"/>
  </cols>
  <sheetData>
    <row r="1" spans="1:7" ht="17.25" customHeight="1">
      <c r="A1" s="1" t="s">
        <v>91</v>
      </c>
      <c r="B1" s="1"/>
      <c r="C1" s="1"/>
      <c r="D1" s="1"/>
      <c r="E1" s="1"/>
      <c r="F1" s="1"/>
    </row>
    <row r="3" spans="1:7">
      <c r="B3" s="378" t="s">
        <v>29</v>
      </c>
      <c r="C3" s="378" t="s">
        <v>30</v>
      </c>
      <c r="D3" s="378" t="s">
        <v>31</v>
      </c>
      <c r="E3" s="378" t="s">
        <v>90</v>
      </c>
      <c r="F3" s="378"/>
      <c r="G3" s="378"/>
    </row>
    <row r="4" spans="1:7" ht="21" customHeight="1">
      <c r="B4" s="378"/>
      <c r="C4" s="378"/>
      <c r="D4" s="378"/>
      <c r="E4" s="40" t="s">
        <v>33</v>
      </c>
      <c r="F4" s="40" t="s">
        <v>34</v>
      </c>
      <c r="G4" s="40" t="s">
        <v>35</v>
      </c>
    </row>
    <row r="5" spans="1:7">
      <c r="B5" s="44" t="s">
        <v>36</v>
      </c>
      <c r="C5" s="236">
        <f>C6+C10+C12+C14</f>
        <v>1256087.7</v>
      </c>
      <c r="D5" s="236">
        <f t="shared" ref="D5:G5" si="0">D6+D10+D12+D14</f>
        <v>1166243</v>
      </c>
      <c r="E5" s="236">
        <f t="shared" si="0"/>
        <v>1013100</v>
      </c>
      <c r="F5" s="236">
        <f t="shared" si="0"/>
        <v>1021600</v>
      </c>
      <c r="G5" s="236">
        <f t="shared" si="0"/>
        <v>1025750</v>
      </c>
    </row>
    <row r="6" spans="1:7" ht="25.5">
      <c r="B6" s="42" t="s">
        <v>37</v>
      </c>
      <c r="C6" s="236">
        <f>SUM(C7:C9)</f>
        <v>1006825.4999999999</v>
      </c>
      <c r="D6" s="236">
        <f>SUM(D7:D9)</f>
        <v>989030</v>
      </c>
      <c r="E6" s="236">
        <f>SUM(E7:E9)</f>
        <v>993100</v>
      </c>
      <c r="F6" s="236">
        <f>SUM(F7:F9)</f>
        <v>996600</v>
      </c>
      <c r="G6" s="236">
        <f>SUM(G7:G9)</f>
        <v>995750</v>
      </c>
    </row>
    <row r="7" spans="1:7" ht="38.25">
      <c r="B7" s="39" t="s">
        <v>744</v>
      </c>
      <c r="C7" s="160">
        <v>892469.6</v>
      </c>
      <c r="D7" s="160">
        <v>895500</v>
      </c>
      <c r="E7" s="160">
        <v>895500</v>
      </c>
      <c r="F7" s="160">
        <v>895500</v>
      </c>
      <c r="G7" s="160">
        <v>895500</v>
      </c>
    </row>
    <row r="8" spans="1:7" ht="25.5">
      <c r="B8" s="39" t="s">
        <v>746</v>
      </c>
      <c r="C8" s="160">
        <v>86371.7</v>
      </c>
      <c r="D8" s="160">
        <v>81530</v>
      </c>
      <c r="E8" s="160">
        <v>80600</v>
      </c>
      <c r="F8" s="160">
        <v>84100</v>
      </c>
      <c r="G8" s="160">
        <v>83250</v>
      </c>
    </row>
    <row r="9" spans="1:7" ht="38.25">
      <c r="B9" s="39" t="s">
        <v>871</v>
      </c>
      <c r="C9" s="160">
        <v>27984.2</v>
      </c>
      <c r="D9" s="160">
        <v>12000</v>
      </c>
      <c r="E9" s="160">
        <v>17000</v>
      </c>
      <c r="F9" s="160">
        <v>17000</v>
      </c>
      <c r="G9" s="160">
        <v>17000</v>
      </c>
    </row>
    <row r="10" spans="1:7">
      <c r="B10" s="42" t="s">
        <v>174</v>
      </c>
      <c r="C10" s="236">
        <f>SUM(C11)</f>
        <v>11800</v>
      </c>
      <c r="D10" s="236">
        <f t="shared" ref="D10:G10" si="1">SUM(D11)</f>
        <v>15000</v>
      </c>
      <c r="E10" s="236">
        <f t="shared" si="1"/>
        <v>20000</v>
      </c>
      <c r="F10" s="236">
        <f t="shared" si="1"/>
        <v>25000</v>
      </c>
      <c r="G10" s="236">
        <f t="shared" si="1"/>
        <v>30000</v>
      </c>
    </row>
    <row r="11" spans="1:7" ht="25.5">
      <c r="B11" s="43" t="s">
        <v>932</v>
      </c>
      <c r="C11" s="160">
        <v>11800</v>
      </c>
      <c r="D11" s="160">
        <v>15000</v>
      </c>
      <c r="E11" s="160">
        <v>20000</v>
      </c>
      <c r="F11" s="160">
        <v>25000</v>
      </c>
      <c r="G11" s="160">
        <v>30000</v>
      </c>
    </row>
    <row r="12" spans="1:7">
      <c r="A12" s="45"/>
      <c r="B12" s="42" t="s">
        <v>1192</v>
      </c>
      <c r="C12" s="269">
        <f>+C13</f>
        <v>167458.20000000001</v>
      </c>
      <c r="D12" s="269">
        <f t="shared" ref="D12:G12" si="2">+D13</f>
        <v>162213</v>
      </c>
      <c r="E12" s="269">
        <f t="shared" si="2"/>
        <v>0</v>
      </c>
      <c r="F12" s="269">
        <f t="shared" si="2"/>
        <v>0</v>
      </c>
      <c r="G12" s="269">
        <f t="shared" si="2"/>
        <v>0</v>
      </c>
    </row>
    <row r="13" spans="1:7">
      <c r="B13" s="43" t="s">
        <v>1191</v>
      </c>
      <c r="C13" s="160">
        <v>167458.20000000001</v>
      </c>
      <c r="D13" s="160">
        <v>162213</v>
      </c>
      <c r="E13" s="160">
        <v>0</v>
      </c>
      <c r="F13" s="160">
        <v>0</v>
      </c>
      <c r="G13" s="160">
        <v>0</v>
      </c>
    </row>
    <row r="14" spans="1:7" ht="25.5">
      <c r="B14" s="42" t="s">
        <v>1193</v>
      </c>
      <c r="C14" s="269">
        <f>+C15</f>
        <v>70004</v>
      </c>
      <c r="D14" s="269">
        <f t="shared" ref="D14:G14" si="3">+D15</f>
        <v>0</v>
      </c>
      <c r="E14" s="269">
        <f t="shared" si="3"/>
        <v>0</v>
      </c>
      <c r="F14" s="269">
        <f t="shared" si="3"/>
        <v>0</v>
      </c>
      <c r="G14" s="269">
        <f t="shared" si="3"/>
        <v>0</v>
      </c>
    </row>
    <row r="15" spans="1:7">
      <c r="B15" s="43" t="s">
        <v>1191</v>
      </c>
      <c r="C15" s="160">
        <v>70004</v>
      </c>
      <c r="D15" s="160"/>
      <c r="E15" s="160">
        <v>0</v>
      </c>
      <c r="F15" s="160">
        <v>0</v>
      </c>
      <c r="G15" s="160">
        <v>0</v>
      </c>
    </row>
  </sheetData>
  <mergeCells count="4">
    <mergeCell ref="B3:B4"/>
    <mergeCell ref="C3:C4"/>
    <mergeCell ref="D3:D4"/>
    <mergeCell ref="E3:G3"/>
  </mergeCells>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BG30"/>
  <sheetViews>
    <sheetView workbookViewId="0">
      <pane xSplit="6" ySplit="7" topLeftCell="Y20" activePane="bottomRight" state="frozen"/>
      <selection pane="topRight" activeCell="G1" sqref="G1"/>
      <selection pane="bottomLeft" activeCell="A8" sqref="A8"/>
      <selection pane="bottomRight" activeCell="AF15" sqref="AF15"/>
    </sheetView>
  </sheetViews>
  <sheetFormatPr defaultRowHeight="15"/>
  <cols>
    <col min="2" max="2" width="10.7109375" customWidth="1"/>
    <col min="3" max="3" width="12.7109375" customWidth="1"/>
    <col min="4" max="4" width="26.28515625" customWidth="1"/>
    <col min="5" max="5" width="21.5703125" customWidth="1"/>
    <col min="6" max="6" width="25.85546875" customWidth="1"/>
    <col min="7" max="8" width="10.28515625" bestFit="1" customWidth="1"/>
    <col min="9" max="9" width="11.85546875" customWidth="1"/>
    <col min="10" max="10" width="11.140625" customWidth="1"/>
    <col min="11" max="11" width="9.7109375" bestFit="1" customWidth="1"/>
    <col min="12" max="14" width="8.85546875" bestFit="1" customWidth="1"/>
    <col min="15" max="15" width="8.7109375" bestFit="1" customWidth="1"/>
    <col min="16" max="16" width="10.140625" bestFit="1" customWidth="1"/>
    <col min="17" max="17" width="10.28515625" bestFit="1" customWidth="1"/>
    <col min="18" max="18" width="10" customWidth="1"/>
    <col min="19" max="19" width="13.140625" customWidth="1"/>
    <col min="20" max="21" width="11.5703125" customWidth="1"/>
    <col min="22" max="22" width="10.85546875" bestFit="1" customWidth="1"/>
    <col min="23" max="23" width="12" customWidth="1"/>
    <col min="24" max="24" width="10.140625" bestFit="1" customWidth="1"/>
    <col min="25" max="25" width="11.5703125" customWidth="1"/>
    <col min="26" max="27" width="10.85546875" customWidth="1"/>
    <col min="28" max="28" width="10.140625" bestFit="1" customWidth="1"/>
    <col min="29" max="29" width="10.5703125" customWidth="1"/>
    <col min="30" max="30" width="9.85546875" bestFit="1" customWidth="1"/>
    <col min="31" max="31" width="10.85546875" bestFit="1" customWidth="1"/>
    <col min="32" max="32" width="10.7109375" customWidth="1"/>
    <col min="33" max="33" width="10.140625" bestFit="1" customWidth="1"/>
    <col min="34" max="34" width="9" bestFit="1" customWidth="1"/>
    <col min="35" max="35" width="10.140625" bestFit="1" customWidth="1"/>
    <col min="36" max="36" width="10" bestFit="1" customWidth="1"/>
    <col min="37" max="37" width="10.28515625" customWidth="1"/>
    <col min="38" max="38" width="10.140625" bestFit="1" customWidth="1"/>
    <col min="39" max="39" width="10" bestFit="1" customWidth="1"/>
    <col min="40" max="40" width="9" bestFit="1" customWidth="1"/>
    <col min="41" max="41" width="10.140625" bestFit="1" customWidth="1"/>
    <col min="42" max="42" width="10" bestFit="1" customWidth="1"/>
    <col min="43" max="43" width="9" bestFit="1" customWidth="1"/>
    <col min="44" max="44" width="10.140625" bestFit="1" customWidth="1"/>
    <col min="45" max="45" width="10" bestFit="1" customWidth="1"/>
    <col min="46" max="46" width="10.85546875" bestFit="1" customWidth="1"/>
    <col min="47" max="47" width="10.140625" customWidth="1"/>
    <col min="48" max="48" width="10.140625" bestFit="1" customWidth="1"/>
    <col min="49" max="49" width="9.85546875" customWidth="1"/>
    <col min="50" max="50" width="7.5703125" customWidth="1"/>
    <col min="51" max="51" width="8.7109375" customWidth="1"/>
    <col min="57" max="57" width="6.42578125" hidden="1" customWidth="1"/>
    <col min="58" max="58" width="3" hidden="1" customWidth="1"/>
    <col min="59" max="59" width="9.140625" hidden="1" customWidth="1"/>
  </cols>
  <sheetData>
    <row r="1" spans="1:57" ht="17.25">
      <c r="A1" s="1" t="s">
        <v>100</v>
      </c>
      <c r="B1" s="47"/>
      <c r="C1" s="47"/>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BE1" t="s">
        <v>96</v>
      </c>
    </row>
    <row r="2" spans="1:57" ht="17.25">
      <c r="A2" s="1"/>
      <c r="B2" s="47"/>
      <c r="C2" s="47"/>
      <c r="D2" s="47"/>
      <c r="E2" s="47"/>
      <c r="F2" s="47"/>
      <c r="G2" s="47"/>
      <c r="H2" s="47"/>
      <c r="I2" s="47"/>
      <c r="J2" s="47"/>
      <c r="K2" s="47"/>
      <c r="L2" s="47"/>
      <c r="M2" s="47"/>
      <c r="N2" s="47"/>
      <c r="O2" s="47"/>
      <c r="P2" s="47"/>
      <c r="Q2" s="47"/>
      <c r="R2" s="47"/>
      <c r="S2" s="47"/>
      <c r="T2" s="47"/>
      <c r="U2" s="47"/>
      <c r="V2" s="47"/>
      <c r="W2" s="47"/>
      <c r="X2" s="47"/>
      <c r="Y2" s="47"/>
      <c r="Z2" s="47"/>
      <c r="AA2" s="47"/>
      <c r="AB2" s="47"/>
      <c r="AC2" s="47"/>
      <c r="AD2" s="47"/>
      <c r="AE2" s="47"/>
      <c r="AF2" s="47"/>
      <c r="AG2" s="47"/>
      <c r="AH2" s="47"/>
      <c r="AI2" s="47"/>
      <c r="AJ2" s="47"/>
      <c r="AK2" s="47"/>
      <c r="AL2" s="47"/>
      <c r="AM2" s="47"/>
      <c r="AN2" s="47"/>
      <c r="AO2" s="47"/>
      <c r="AP2" s="47"/>
      <c r="AQ2" s="47"/>
      <c r="AR2" s="47"/>
      <c r="AS2" s="47"/>
      <c r="AT2" s="47"/>
      <c r="AU2" s="47"/>
      <c r="AV2" s="47"/>
      <c r="AW2" s="47"/>
      <c r="AX2" s="47"/>
      <c r="AY2" s="47"/>
      <c r="BE2" t="s">
        <v>97</v>
      </c>
    </row>
    <row r="3" spans="1:57" ht="17.25">
      <c r="A3" s="1" t="s">
        <v>176</v>
      </c>
      <c r="B3" s="47"/>
      <c r="C3" s="47"/>
      <c r="D3" s="47"/>
      <c r="E3" s="47"/>
      <c r="F3" s="47"/>
      <c r="G3" s="47"/>
      <c r="H3" s="47"/>
      <c r="I3" s="47"/>
      <c r="J3" s="47"/>
      <c r="K3" s="47"/>
      <c r="L3" s="47"/>
      <c r="M3" s="47"/>
      <c r="N3" s="47"/>
      <c r="O3" s="47"/>
      <c r="P3" s="47"/>
      <c r="Q3" s="47"/>
      <c r="R3" s="47"/>
      <c r="S3" s="47"/>
      <c r="T3" s="47"/>
      <c r="U3" s="47"/>
      <c r="V3" s="47"/>
      <c r="W3" s="47"/>
      <c r="X3" s="47"/>
      <c r="Y3" s="47"/>
      <c r="Z3" s="47"/>
      <c r="AA3" s="47"/>
      <c r="AB3" s="47"/>
      <c r="AC3" s="47"/>
      <c r="AD3" s="47"/>
      <c r="AE3" s="47"/>
      <c r="AF3" s="47"/>
      <c r="AG3" s="47"/>
      <c r="AH3" s="47"/>
      <c r="AI3" s="47"/>
      <c r="AJ3" s="47"/>
      <c r="AK3" s="47"/>
      <c r="AL3" s="47"/>
      <c r="AM3" s="47"/>
      <c r="AN3" s="47"/>
      <c r="AO3" s="47"/>
      <c r="AP3" s="47"/>
      <c r="AQ3" s="47"/>
      <c r="AR3" s="47"/>
      <c r="AS3" s="47"/>
      <c r="AT3" s="47"/>
      <c r="AU3" s="47"/>
      <c r="AV3" s="47"/>
      <c r="AW3" s="47"/>
      <c r="AX3" s="47"/>
      <c r="AY3" s="47"/>
      <c r="BE3" t="s">
        <v>98</v>
      </c>
    </row>
    <row r="4" spans="1:57" ht="15.75" thickBot="1"/>
    <row r="5" spans="1:57" ht="15" customHeight="1">
      <c r="B5" s="385" t="s">
        <v>21</v>
      </c>
      <c r="C5" s="381"/>
      <c r="D5" s="381" t="s">
        <v>99</v>
      </c>
      <c r="E5" s="381" t="s">
        <v>77</v>
      </c>
      <c r="F5" s="381" t="s">
        <v>175</v>
      </c>
      <c r="G5" s="381" t="s">
        <v>41</v>
      </c>
      <c r="H5" s="381"/>
      <c r="I5" s="381"/>
      <c r="J5" s="381" t="s">
        <v>42</v>
      </c>
      <c r="K5" s="381"/>
      <c r="L5" s="381"/>
      <c r="M5" s="381" t="s">
        <v>102</v>
      </c>
      <c r="N5" s="381"/>
      <c r="O5" s="381"/>
      <c r="P5" s="381" t="s">
        <v>101</v>
      </c>
      <c r="Q5" s="381"/>
      <c r="R5" s="381"/>
      <c r="S5" s="381" t="s">
        <v>43</v>
      </c>
      <c r="T5" s="381"/>
      <c r="U5" s="381"/>
      <c r="V5" s="381" t="s">
        <v>32</v>
      </c>
      <c r="W5" s="381"/>
      <c r="X5" s="381"/>
      <c r="Y5" s="381"/>
      <c r="Z5" s="381"/>
      <c r="AA5" s="381"/>
      <c r="AB5" s="381"/>
      <c r="AC5" s="381"/>
      <c r="AD5" s="384"/>
      <c r="AE5" s="396" t="s">
        <v>73</v>
      </c>
      <c r="AF5" s="397"/>
      <c r="AG5" s="397"/>
      <c r="AH5" s="397" t="s">
        <v>61</v>
      </c>
      <c r="AI5" s="397"/>
      <c r="AJ5" s="397"/>
      <c r="AK5" s="397"/>
      <c r="AL5" s="397"/>
      <c r="AM5" s="397"/>
      <c r="AN5" s="397"/>
      <c r="AO5" s="397"/>
      <c r="AP5" s="397"/>
      <c r="AQ5" s="397"/>
      <c r="AR5" s="397"/>
      <c r="AS5" s="397"/>
      <c r="AT5" s="397"/>
      <c r="AU5" s="397"/>
      <c r="AV5" s="399"/>
      <c r="AW5" s="390" t="s">
        <v>54</v>
      </c>
      <c r="AX5" s="392" t="s">
        <v>55</v>
      </c>
      <c r="AY5" s="387" t="s">
        <v>103</v>
      </c>
    </row>
    <row r="6" spans="1:57" ht="23.25" customHeight="1">
      <c r="B6" s="386"/>
      <c r="C6" s="364"/>
      <c r="D6" s="364"/>
      <c r="E6" s="364"/>
      <c r="F6" s="364"/>
      <c r="G6" s="364"/>
      <c r="H6" s="364"/>
      <c r="I6" s="364"/>
      <c r="J6" s="364"/>
      <c r="K6" s="364"/>
      <c r="L6" s="364"/>
      <c r="M6" s="364"/>
      <c r="N6" s="364"/>
      <c r="O6" s="364"/>
      <c r="P6" s="364"/>
      <c r="Q6" s="364"/>
      <c r="R6" s="364"/>
      <c r="S6" s="364"/>
      <c r="T6" s="364"/>
      <c r="U6" s="364"/>
      <c r="V6" s="364" t="s">
        <v>13</v>
      </c>
      <c r="W6" s="364"/>
      <c r="X6" s="364"/>
      <c r="Y6" s="364" t="s">
        <v>16</v>
      </c>
      <c r="Z6" s="364"/>
      <c r="AA6" s="364"/>
      <c r="AB6" s="364" t="s">
        <v>20</v>
      </c>
      <c r="AC6" s="364"/>
      <c r="AD6" s="389"/>
      <c r="AE6" s="398"/>
      <c r="AF6" s="394"/>
      <c r="AG6" s="394"/>
      <c r="AH6" s="394" t="s">
        <v>56</v>
      </c>
      <c r="AI6" s="394"/>
      <c r="AJ6" s="394"/>
      <c r="AK6" s="394" t="s">
        <v>57</v>
      </c>
      <c r="AL6" s="394"/>
      <c r="AM6" s="394"/>
      <c r="AN6" s="394" t="s">
        <v>58</v>
      </c>
      <c r="AO6" s="394"/>
      <c r="AP6" s="394"/>
      <c r="AQ6" s="394" t="s">
        <v>59</v>
      </c>
      <c r="AR6" s="394"/>
      <c r="AS6" s="394"/>
      <c r="AT6" s="394" t="s">
        <v>60</v>
      </c>
      <c r="AU6" s="394"/>
      <c r="AV6" s="395"/>
      <c r="AW6" s="391"/>
      <c r="AX6" s="393"/>
      <c r="AY6" s="388"/>
    </row>
    <row r="7" spans="1:57" ht="126" customHeight="1">
      <c r="B7" s="72" t="s">
        <v>3</v>
      </c>
      <c r="C7" s="8" t="s">
        <v>46</v>
      </c>
      <c r="D7" s="364"/>
      <c r="E7" s="364"/>
      <c r="F7" s="364"/>
      <c r="G7" s="49" t="s">
        <v>25</v>
      </c>
      <c r="H7" s="49" t="s">
        <v>39</v>
      </c>
      <c r="I7" s="49" t="s">
        <v>40</v>
      </c>
      <c r="J7" s="49" t="s">
        <v>25</v>
      </c>
      <c r="K7" s="49" t="s">
        <v>39</v>
      </c>
      <c r="L7" s="49" t="s">
        <v>40</v>
      </c>
      <c r="M7" s="49" t="s">
        <v>25</v>
      </c>
      <c r="N7" s="49" t="s">
        <v>39</v>
      </c>
      <c r="O7" s="49" t="s">
        <v>40</v>
      </c>
      <c r="P7" s="49" t="s">
        <v>25</v>
      </c>
      <c r="Q7" s="49" t="s">
        <v>39</v>
      </c>
      <c r="R7" s="49" t="s">
        <v>40</v>
      </c>
      <c r="S7" s="49" t="s">
        <v>25</v>
      </c>
      <c r="T7" s="49" t="s">
        <v>39</v>
      </c>
      <c r="U7" s="49" t="s">
        <v>40</v>
      </c>
      <c r="V7" s="49" t="s">
        <v>25</v>
      </c>
      <c r="W7" s="49" t="s">
        <v>39</v>
      </c>
      <c r="X7" s="49" t="s">
        <v>40</v>
      </c>
      <c r="Y7" s="49" t="s">
        <v>25</v>
      </c>
      <c r="Z7" s="49" t="s">
        <v>39</v>
      </c>
      <c r="AA7" s="49" t="s">
        <v>40</v>
      </c>
      <c r="AB7" s="49" t="s">
        <v>25</v>
      </c>
      <c r="AC7" s="49" t="s">
        <v>39</v>
      </c>
      <c r="AD7" s="73" t="s">
        <v>40</v>
      </c>
      <c r="AE7" s="63" t="s">
        <v>25</v>
      </c>
      <c r="AF7" s="62" t="s">
        <v>39</v>
      </c>
      <c r="AG7" s="62" t="s">
        <v>40</v>
      </c>
      <c r="AH7" s="62" t="s">
        <v>25</v>
      </c>
      <c r="AI7" s="62" t="s">
        <v>39</v>
      </c>
      <c r="AJ7" s="62" t="s">
        <v>40</v>
      </c>
      <c r="AK7" s="62" t="s">
        <v>25</v>
      </c>
      <c r="AL7" s="62" t="s">
        <v>39</v>
      </c>
      <c r="AM7" s="62" t="s">
        <v>40</v>
      </c>
      <c r="AN7" s="62" t="s">
        <v>25</v>
      </c>
      <c r="AO7" s="62" t="s">
        <v>39</v>
      </c>
      <c r="AP7" s="62" t="s">
        <v>40</v>
      </c>
      <c r="AQ7" s="62" t="s">
        <v>25</v>
      </c>
      <c r="AR7" s="62" t="s">
        <v>39</v>
      </c>
      <c r="AS7" s="62" t="s">
        <v>40</v>
      </c>
      <c r="AT7" s="62" t="s">
        <v>25</v>
      </c>
      <c r="AU7" s="62" t="s">
        <v>39</v>
      </c>
      <c r="AV7" s="64" t="s">
        <v>40</v>
      </c>
      <c r="AW7" s="391"/>
      <c r="AX7" s="393"/>
      <c r="AY7" s="388"/>
    </row>
    <row r="8" spans="1:57" ht="114.75">
      <c r="B8" s="74">
        <v>1022</v>
      </c>
      <c r="C8" s="38">
        <v>12005</v>
      </c>
      <c r="D8" s="38" t="s">
        <v>815</v>
      </c>
      <c r="E8" s="51" t="s">
        <v>97</v>
      </c>
      <c r="F8" s="98"/>
      <c r="G8" s="122">
        <v>4535483.115824</v>
      </c>
      <c r="H8" s="123">
        <v>2380683.115824</v>
      </c>
      <c r="I8" s="123">
        <v>2154800</v>
      </c>
      <c r="J8" s="122">
        <v>345220.3</v>
      </c>
      <c r="K8" s="43">
        <v>0</v>
      </c>
      <c r="L8" s="123">
        <v>345220.3</v>
      </c>
      <c r="M8" s="122">
        <v>513577</v>
      </c>
      <c r="N8" s="123">
        <v>374992.6</v>
      </c>
      <c r="O8" s="123">
        <v>138584.4</v>
      </c>
      <c r="P8" s="122">
        <v>739927.1</v>
      </c>
      <c r="Q8" s="123">
        <v>454855.6</v>
      </c>
      <c r="R8" s="123">
        <v>285071.5</v>
      </c>
      <c r="S8" s="122">
        <v>2936758.7158240001</v>
      </c>
      <c r="T8" s="124">
        <v>1550834.915824</v>
      </c>
      <c r="U8" s="124">
        <v>1385923.8</v>
      </c>
      <c r="V8" s="122">
        <v>948557.9</v>
      </c>
      <c r="W8" s="123">
        <v>556734.5</v>
      </c>
      <c r="X8" s="123">
        <v>391823.4</v>
      </c>
      <c r="Y8" s="122">
        <v>1185697.3999999999</v>
      </c>
      <c r="Z8" s="123">
        <v>592848.69999999995</v>
      </c>
      <c r="AA8" s="123">
        <v>592848.69999999995</v>
      </c>
      <c r="AB8" s="122">
        <v>1422836.8</v>
      </c>
      <c r="AC8" s="123">
        <v>401251.7</v>
      </c>
      <c r="AD8" s="123">
        <v>1021585.1</v>
      </c>
      <c r="AE8" s="125">
        <v>948557.9</v>
      </c>
      <c r="AF8" s="124">
        <v>556734.5</v>
      </c>
      <c r="AG8" s="124">
        <v>391823.4</v>
      </c>
      <c r="AH8" s="40">
        <v>0</v>
      </c>
      <c r="AI8" s="43">
        <v>0</v>
      </c>
      <c r="AJ8" s="43">
        <v>0</v>
      </c>
      <c r="AK8" s="126">
        <v>853702.1100000001</v>
      </c>
      <c r="AL8" s="127">
        <v>501061.05</v>
      </c>
      <c r="AM8" s="127">
        <v>352641.06000000006</v>
      </c>
      <c r="AN8" s="122">
        <v>94855.789999999979</v>
      </c>
      <c r="AO8" s="124">
        <v>55673.450000000012</v>
      </c>
      <c r="AP8" s="124">
        <v>39182.339999999967</v>
      </c>
      <c r="AQ8" s="40">
        <v>0</v>
      </c>
      <c r="AR8" s="43">
        <v>0</v>
      </c>
      <c r="AS8" s="43">
        <v>0</v>
      </c>
      <c r="AT8" s="122">
        <v>948557.9</v>
      </c>
      <c r="AU8" s="124">
        <v>556734.5</v>
      </c>
      <c r="AV8" s="128">
        <v>391823.4</v>
      </c>
      <c r="AW8" s="71"/>
      <c r="AX8" s="43" t="s">
        <v>816</v>
      </c>
      <c r="AY8" s="66"/>
    </row>
    <row r="9" spans="1:57" ht="89.25">
      <c r="B9" s="74">
        <v>1086</v>
      </c>
      <c r="C9" s="38">
        <v>11004</v>
      </c>
      <c r="D9" s="38" t="s">
        <v>290</v>
      </c>
      <c r="E9" s="51" t="s">
        <v>97</v>
      </c>
      <c r="F9" s="38"/>
      <c r="G9" s="154">
        <v>1341147.52</v>
      </c>
      <c r="H9" s="155">
        <v>1116186.3999999999</v>
      </c>
      <c r="I9" s="155">
        <v>224961.12</v>
      </c>
      <c r="J9" s="154">
        <v>0</v>
      </c>
      <c r="K9" s="155">
        <v>0</v>
      </c>
      <c r="L9" s="155">
        <v>0</v>
      </c>
      <c r="M9" s="122">
        <v>0</v>
      </c>
      <c r="N9" s="123">
        <v>0</v>
      </c>
      <c r="O9" s="123">
        <v>0</v>
      </c>
      <c r="P9" s="126">
        <v>216381</v>
      </c>
      <c r="Q9" s="160">
        <v>173104.8</v>
      </c>
      <c r="R9" s="160">
        <v>43276.2</v>
      </c>
      <c r="S9" s="126">
        <v>1103612.3532569157</v>
      </c>
      <c r="T9" s="160">
        <v>926158.26660553261</v>
      </c>
      <c r="U9" s="160">
        <v>177454.08665138314</v>
      </c>
      <c r="V9" s="126">
        <v>441444.9</v>
      </c>
      <c r="W9" s="160">
        <v>370463.3</v>
      </c>
      <c r="X9" s="160">
        <v>70981.600000000006</v>
      </c>
      <c r="Y9" s="126">
        <v>441444.9</v>
      </c>
      <c r="Z9" s="160">
        <v>370463.3</v>
      </c>
      <c r="AA9" s="160">
        <v>70981.600000000006</v>
      </c>
      <c r="AB9" s="126">
        <v>220722.5</v>
      </c>
      <c r="AC9" s="160">
        <v>185231.7</v>
      </c>
      <c r="AD9" s="160">
        <v>35490.800000000003</v>
      </c>
      <c r="AE9" s="161">
        <v>441444.9</v>
      </c>
      <c r="AF9" s="160">
        <v>370463.3</v>
      </c>
      <c r="AG9" s="160">
        <v>70981.600000000006</v>
      </c>
      <c r="AH9" s="154">
        <v>110361.23532569158</v>
      </c>
      <c r="AI9" s="155">
        <v>92615.826660553255</v>
      </c>
      <c r="AJ9" s="155">
        <v>17745.408665138319</v>
      </c>
      <c r="AK9" s="154">
        <v>110361.23532569158</v>
      </c>
      <c r="AL9" s="155">
        <v>92615.826660553255</v>
      </c>
      <c r="AM9" s="155">
        <v>17745.408665138319</v>
      </c>
      <c r="AN9" s="154">
        <v>110361.23532569158</v>
      </c>
      <c r="AO9" s="155">
        <v>92615.826660553255</v>
      </c>
      <c r="AP9" s="155">
        <v>17745.408665138319</v>
      </c>
      <c r="AQ9" s="154">
        <v>110361.23532569158</v>
      </c>
      <c r="AR9" s="155">
        <v>92615.826660553255</v>
      </c>
      <c r="AS9" s="155">
        <v>17745.408665138319</v>
      </c>
      <c r="AT9" s="154">
        <v>441444.94130276632</v>
      </c>
      <c r="AU9" s="155">
        <v>370463.30664221302</v>
      </c>
      <c r="AV9" s="155">
        <v>70981.634660553274</v>
      </c>
      <c r="AW9" s="157">
        <v>41596</v>
      </c>
      <c r="AX9" s="158">
        <v>46022</v>
      </c>
      <c r="AY9" s="66"/>
    </row>
    <row r="10" spans="1:57" ht="102">
      <c r="B10" s="74">
        <v>1086</v>
      </c>
      <c r="C10" s="38">
        <v>12003</v>
      </c>
      <c r="D10" s="38" t="s">
        <v>292</v>
      </c>
      <c r="E10" s="39" t="s">
        <v>97</v>
      </c>
      <c r="F10" s="38"/>
      <c r="G10" s="154">
        <v>2896051.2</v>
      </c>
      <c r="H10" s="155">
        <v>2413376</v>
      </c>
      <c r="I10" s="155">
        <v>482675.19999999995</v>
      </c>
      <c r="J10" s="154">
        <v>0</v>
      </c>
      <c r="K10" s="155">
        <v>0</v>
      </c>
      <c r="L10" s="155">
        <v>0</v>
      </c>
      <c r="M10" s="122">
        <v>0</v>
      </c>
      <c r="N10" s="123">
        <v>0</v>
      </c>
      <c r="O10" s="123">
        <v>0</v>
      </c>
      <c r="P10" s="126">
        <v>255008.3</v>
      </c>
      <c r="Q10" s="160">
        <v>220080.5</v>
      </c>
      <c r="R10" s="160">
        <v>34927.800000000003</v>
      </c>
      <c r="S10" s="126">
        <v>2616112.3927046712</v>
      </c>
      <c r="T10" s="160">
        <v>2171779.6571399458</v>
      </c>
      <c r="U10" s="160">
        <v>444332.73556472559</v>
      </c>
      <c r="V10" s="126">
        <v>1046445</v>
      </c>
      <c r="W10" s="160">
        <v>868711.9</v>
      </c>
      <c r="X10" s="160">
        <v>177733.1</v>
      </c>
      <c r="Y10" s="126">
        <v>1046445</v>
      </c>
      <c r="Z10" s="160">
        <v>868711.9</v>
      </c>
      <c r="AA10" s="160">
        <v>177733.1</v>
      </c>
      <c r="AB10" s="126">
        <v>523222.4</v>
      </c>
      <c r="AC10" s="160">
        <v>434355.9</v>
      </c>
      <c r="AD10" s="160">
        <v>88866.5</v>
      </c>
      <c r="AE10" s="161">
        <v>1046445</v>
      </c>
      <c r="AF10" s="160">
        <v>868711.9</v>
      </c>
      <c r="AG10" s="160">
        <v>177733.1</v>
      </c>
      <c r="AH10" s="154">
        <v>261611.23927046714</v>
      </c>
      <c r="AI10" s="155">
        <v>217177.96571399458</v>
      </c>
      <c r="AJ10" s="155">
        <v>44433.273556472559</v>
      </c>
      <c r="AK10" s="154">
        <v>261611.23927046714</v>
      </c>
      <c r="AL10" s="155">
        <v>217177.96571399458</v>
      </c>
      <c r="AM10" s="155">
        <v>44433.273556472559</v>
      </c>
      <c r="AN10" s="154">
        <v>261611.23927046714</v>
      </c>
      <c r="AO10" s="155">
        <v>217177.96571399458</v>
      </c>
      <c r="AP10" s="155">
        <v>44433.273556472559</v>
      </c>
      <c r="AQ10" s="154">
        <v>261611.23927046714</v>
      </c>
      <c r="AR10" s="155">
        <v>217177.96571399458</v>
      </c>
      <c r="AS10" s="155">
        <v>44433.273556472559</v>
      </c>
      <c r="AT10" s="154">
        <v>1046444.9570818685</v>
      </c>
      <c r="AU10" s="155">
        <v>868711.86285597831</v>
      </c>
      <c r="AV10" s="155">
        <v>177733.09422589024</v>
      </c>
      <c r="AW10" s="157">
        <v>42692</v>
      </c>
      <c r="AX10" s="158">
        <v>46022</v>
      </c>
      <c r="AY10" s="66"/>
    </row>
    <row r="11" spans="1:57" ht="76.5">
      <c r="B11" s="74">
        <v>1086</v>
      </c>
      <c r="C11" s="38">
        <v>310011</v>
      </c>
      <c r="D11" s="38" t="s">
        <v>294</v>
      </c>
      <c r="E11" s="39" t="s">
        <v>97</v>
      </c>
      <c r="F11" s="38"/>
      <c r="G11" s="154">
        <v>160317.12</v>
      </c>
      <c r="H11" s="155">
        <v>133597.6</v>
      </c>
      <c r="I11" s="155">
        <v>26719.52</v>
      </c>
      <c r="J11" s="154">
        <v>0</v>
      </c>
      <c r="K11" s="155">
        <v>0</v>
      </c>
      <c r="L11" s="155">
        <v>0</v>
      </c>
      <c r="M11" s="122">
        <v>0</v>
      </c>
      <c r="N11" s="123">
        <v>0</v>
      </c>
      <c r="O11" s="123">
        <v>0</v>
      </c>
      <c r="P11" s="126">
        <v>121493.9</v>
      </c>
      <c r="Q11" s="160">
        <v>110040.2</v>
      </c>
      <c r="R11" s="160">
        <v>11453.7</v>
      </c>
      <c r="S11" s="126">
        <v>26945.549507361542</v>
      </c>
      <c r="T11" s="160">
        <v>12799.483458148645</v>
      </c>
      <c r="U11" s="160">
        <v>14146.066049212897</v>
      </c>
      <c r="V11" s="126">
        <v>28012.400000000001</v>
      </c>
      <c r="W11" s="160">
        <v>12928.8</v>
      </c>
      <c r="X11" s="160">
        <v>15083.6</v>
      </c>
      <c r="Y11" s="126">
        <v>0</v>
      </c>
      <c r="Z11" s="160">
        <v>0</v>
      </c>
      <c r="AA11" s="160">
        <v>0</v>
      </c>
      <c r="AB11" s="126">
        <v>0</v>
      </c>
      <c r="AC11" s="160">
        <v>0</v>
      </c>
      <c r="AD11" s="160">
        <v>0</v>
      </c>
      <c r="AE11" s="161">
        <v>28012.400000000001</v>
      </c>
      <c r="AF11" s="160">
        <v>12928.8</v>
      </c>
      <c r="AG11" s="160">
        <v>15083.6</v>
      </c>
      <c r="AH11" s="154">
        <v>0</v>
      </c>
      <c r="AI11" s="155">
        <v>0</v>
      </c>
      <c r="AJ11" s="155">
        <v>0</v>
      </c>
      <c r="AK11" s="154">
        <v>14006.199999999999</v>
      </c>
      <c r="AL11" s="155">
        <v>6464.4</v>
      </c>
      <c r="AM11" s="155">
        <v>7541.7999999999993</v>
      </c>
      <c r="AN11" s="154">
        <v>0</v>
      </c>
      <c r="AO11" s="155">
        <v>0</v>
      </c>
      <c r="AP11" s="155">
        <v>0</v>
      </c>
      <c r="AQ11" s="154">
        <v>14006.199999999999</v>
      </c>
      <c r="AR11" s="155">
        <v>6464.4</v>
      </c>
      <c r="AS11" s="155">
        <v>7541.7999999999993</v>
      </c>
      <c r="AT11" s="154">
        <v>28012.399999999998</v>
      </c>
      <c r="AU11" s="155">
        <v>12928.8</v>
      </c>
      <c r="AV11" s="155">
        <v>15083.599999999999</v>
      </c>
      <c r="AW11" s="157">
        <v>41596</v>
      </c>
      <c r="AX11" s="158">
        <v>46022</v>
      </c>
      <c r="AY11" s="66"/>
    </row>
    <row r="12" spans="1:57" ht="76.5">
      <c r="B12" s="74">
        <v>1190</v>
      </c>
      <c r="C12" s="74">
        <v>11004</v>
      </c>
      <c r="D12" s="74" t="s">
        <v>757</v>
      </c>
      <c r="E12" s="74" t="s">
        <v>96</v>
      </c>
      <c r="F12" s="74" t="s">
        <v>758</v>
      </c>
      <c r="G12" s="154" t="e">
        <f>+'Հ7 Ձև1 EUR'!#REF!*'Հ7 Ձև1 EUR'!#REF!</f>
        <v>#REF!</v>
      </c>
      <c r="H12" s="43" t="e">
        <f>+'Հ7 Ձև1 EUR'!#REF!*'Հ7 Ձև1 EUR'!#REF!</f>
        <v>#REF!</v>
      </c>
      <c r="I12" s="43" t="e">
        <f>+'Հ7 Ձև1 EUR'!#REF!*'Հ7 Ձև1 EUR'!#REF!</f>
        <v>#REF!</v>
      </c>
      <c r="J12" s="154" t="e">
        <f>+'Հ7 Ձև1 EUR'!#REF!*'Հ7 Ձև1 EUR'!#REF!</f>
        <v>#REF!</v>
      </c>
      <c r="K12" s="43" t="e">
        <f>+'Հ7 Ձև1 EUR'!#REF!*'Հ7 Ձև1 EUR'!#REF!</f>
        <v>#REF!</v>
      </c>
      <c r="L12" s="43" t="e">
        <f>+'Հ7 Ձև1 EUR'!#REF!*'Հ7 Ձև1 EUR'!#REF!</f>
        <v>#REF!</v>
      </c>
      <c r="M12" s="154" t="e">
        <f>+'Հ7 Ձև1 EUR'!#REF!*'Հ7 Ձև1 EUR'!#REF!</f>
        <v>#REF!</v>
      </c>
      <c r="N12" s="43" t="e">
        <f>+'Հ7 Ձև1 EUR'!#REF!*'Հ7 Ձև1 EUR'!#REF!</f>
        <v>#REF!</v>
      </c>
      <c r="O12" s="43" t="e">
        <f>+'Հ7 Ձև1 EUR'!#REF!*'Հ7 Ձև1 EUR'!#REF!</f>
        <v>#REF!</v>
      </c>
      <c r="P12" s="154" t="e">
        <f>+'Հ7 Ձև1 EUR'!#REF!*'Հ7 Ձև1 EUR'!#REF!</f>
        <v>#REF!</v>
      </c>
      <c r="Q12" s="43" t="e">
        <f>+'Հ7 Ձև1 EUR'!#REF!*'Հ7 Ձև1 EUR'!#REF!</f>
        <v>#REF!</v>
      </c>
      <c r="R12" s="43" t="e">
        <f>+'Հ7 Ձև1 EUR'!#REF!*'Հ7 Ձև1 EUR'!#REF!</f>
        <v>#REF!</v>
      </c>
      <c r="S12" s="154" t="e">
        <f>+'Հ7 Ձև1 EUR'!#REF!*'Հ7 Ձև1 EUR'!#REF!</f>
        <v>#REF!</v>
      </c>
      <c r="T12" s="43" t="e">
        <f>+'Հ7 Ձև1 EUR'!#REF!*'Հ7 Ձև1 EUR'!#REF!</f>
        <v>#REF!</v>
      </c>
      <c r="U12" s="43" t="e">
        <f>+'Հ7 Ձև1 EUR'!#REF!*'Հ7 Ձև1 EUR'!#REF!</f>
        <v>#REF!</v>
      </c>
      <c r="V12" s="154" t="e">
        <f>+'Հ7 Ձև1 EUR'!#REF!*'Հ7 Ձև1 EUR'!#REF!</f>
        <v>#REF!</v>
      </c>
      <c r="W12" s="43" t="e">
        <f>+'Հ7 Ձև1 EUR'!#REF!*'Հ7 Ձև1 EUR'!#REF!</f>
        <v>#REF!</v>
      </c>
      <c r="X12" s="43" t="e">
        <f>+'Հ7 Ձև1 EUR'!#REF!*'Հ7 Ձև1 EUR'!#REF!</f>
        <v>#REF!</v>
      </c>
      <c r="Y12" s="154" t="e">
        <f>+'Հ7 Ձև1 EUR'!Y12*'Հ7 Ձև1 EUR'!#REF!</f>
        <v>#REF!</v>
      </c>
      <c r="Z12" s="43" t="e">
        <f>+'Հ7 Ձև1 EUR'!#REF!*'Հ7 Ձև1 EUR'!#REF!</f>
        <v>#REF!</v>
      </c>
      <c r="AA12" s="43" t="e">
        <f>+'Հ7 Ձև1 EUR'!#REF!*'Հ7 Ձև1 EUR'!#REF!</f>
        <v>#REF!</v>
      </c>
      <c r="AB12" s="154" t="e">
        <f>+'Հ7 Ձև1 EUR'!#REF!*'Հ7 Ձև1 EUR'!#REF!</f>
        <v>#REF!</v>
      </c>
      <c r="AC12" s="43" t="e">
        <f>+'Հ7 Ձև1 EUR'!#REF!*'Հ7 Ձև1 EUR'!#REF!</f>
        <v>#REF!</v>
      </c>
      <c r="AD12" s="43" t="e">
        <f>+'Հ7 Ձև1 EUR'!#REF!*'Հ7 Ձև1 EUR'!#REF!</f>
        <v>#REF!</v>
      </c>
      <c r="AE12" s="154" t="e">
        <f>+'Հ7 Ձև1 EUR'!AE12*'Հ7 Ձև1 EUR'!#REF!</f>
        <v>#REF!</v>
      </c>
      <c r="AF12" s="43" t="e">
        <f>+'Հ7 Ձև1 EUR'!#REF!*'Հ7 Ձև1 EUR'!#REF!</f>
        <v>#REF!</v>
      </c>
      <c r="AG12" s="43" t="e">
        <f>+'Հ7 Ձև1 EUR'!#REF!*'Հ7 Ձև1 EUR'!#REF!</f>
        <v>#REF!</v>
      </c>
      <c r="AH12" s="154" t="e">
        <f>+'Հ7 Ձև1 EUR'!#REF!*'Հ7 Ձև1 EUR'!#REF!</f>
        <v>#REF!</v>
      </c>
      <c r="AI12" s="43" t="e">
        <f>+'Հ7 Ձև1 EUR'!#REF!*'Հ7 Ձև1 EUR'!#REF!</f>
        <v>#REF!</v>
      </c>
      <c r="AJ12" s="43" t="e">
        <f>+'Հ7 Ձև1 EUR'!#REF!*'Հ7 Ձև1 EUR'!#REF!</f>
        <v>#REF!</v>
      </c>
      <c r="AK12" s="154" t="e">
        <f>+'Հ7 Ձև1 EUR'!#REF!*'Հ7 Ձև1 EUR'!#REF!</f>
        <v>#REF!</v>
      </c>
      <c r="AL12" s="43" t="e">
        <f>+'Հ7 Ձև1 EUR'!#REF!*'Հ7 Ձև1 EUR'!#REF!</f>
        <v>#REF!</v>
      </c>
      <c r="AM12" s="43" t="e">
        <f>+'Հ7 Ձև1 EUR'!#REF!*'Հ7 Ձև1 EUR'!#REF!</f>
        <v>#REF!</v>
      </c>
      <c r="AN12" s="154" t="e">
        <f>+'Հ7 Ձև1 EUR'!#REF!*'Հ7 Ձև1 EUR'!#REF!</f>
        <v>#REF!</v>
      </c>
      <c r="AO12" s="43" t="e">
        <f>+'Հ7 Ձև1 EUR'!#REF!*'Հ7 Ձև1 EUR'!#REF!</f>
        <v>#REF!</v>
      </c>
      <c r="AP12" s="43" t="e">
        <f>+'Հ7 Ձև1 EUR'!#REF!*'Հ7 Ձև1 EUR'!#REF!</f>
        <v>#REF!</v>
      </c>
      <c r="AQ12" s="154" t="e">
        <f>+'Հ7 Ձև1 EUR'!#REF!*'Հ7 Ձև1 EUR'!#REF!</f>
        <v>#REF!</v>
      </c>
      <c r="AR12" s="43" t="e">
        <f>+'Հ7 Ձև1 EUR'!#REF!*'Հ7 Ձև1 EUR'!#REF!</f>
        <v>#REF!</v>
      </c>
      <c r="AS12" s="43" t="e">
        <f>+'Հ7 Ձև1 EUR'!#REF!*'Հ7 Ձև1 EUR'!#REF!</f>
        <v>#REF!</v>
      </c>
      <c r="AT12" s="154" t="e">
        <f>+'Հ7 Ձև1 EUR'!#REF!*'Հ7 Ձև1 EUR'!#REF!</f>
        <v>#REF!</v>
      </c>
      <c r="AU12" s="43" t="e">
        <f>+'Հ7 Ձև1 EUR'!#REF!*'Հ7 Ձև1 EUR'!#REF!</f>
        <v>#REF!</v>
      </c>
      <c r="AV12" s="43" t="e">
        <f>+'Հ7 Ձև1 EUR'!#REF!*'Հ7 Ձև1 EUR'!#REF!</f>
        <v>#REF!</v>
      </c>
      <c r="AW12" s="232"/>
      <c r="AX12" s="230"/>
      <c r="AY12" s="231"/>
    </row>
    <row r="13" spans="1:57" ht="140.25">
      <c r="B13" s="74">
        <v>1190</v>
      </c>
      <c r="C13" s="74">
        <v>12001</v>
      </c>
      <c r="D13" s="74" t="s">
        <v>1253</v>
      </c>
      <c r="E13" s="74" t="s">
        <v>96</v>
      </c>
      <c r="F13" s="74" t="s">
        <v>758</v>
      </c>
      <c r="G13" s="154">
        <f>+'Հ7 Ձև1 USD'!G9*395.7</f>
        <v>20656776.5625</v>
      </c>
      <c r="H13" s="43">
        <f>+'Հ7 Ձև1 USD'!H9*395.7</f>
        <v>16525421.25</v>
      </c>
      <c r="I13" s="43">
        <f>+'Հ7 Ձև1 USD'!I9*395.7</f>
        <v>4131355.3125</v>
      </c>
      <c r="J13" s="154">
        <f>+'Հ7 Ձև1 USD'!J9*395.7</f>
        <v>6121023.5492999991</v>
      </c>
      <c r="K13" s="43">
        <f>+'Հ7 Ձև1 USD'!K9*395.7</f>
        <v>4896712.3169999998</v>
      </c>
      <c r="L13" s="43">
        <f>+'Հ7 Ձև1 USD'!L9*395.7</f>
        <v>1224311.2322999998</v>
      </c>
      <c r="M13" s="154">
        <f>+'Հ7 Ձև1 USD'!M9*395.7</f>
        <v>1873195.1288999997</v>
      </c>
      <c r="N13" s="43">
        <f>+'Հ7 Ձև1 USD'!N9*395.7</f>
        <v>1498487.0138999999</v>
      </c>
      <c r="O13" s="43">
        <f>+'Հ7 Ձև1 USD'!O9*395.7</f>
        <v>374708.11499999999</v>
      </c>
      <c r="P13" s="154">
        <f>+'Հ7 Ձև1 USD'!P9*395.7</f>
        <v>6091421.4980731504</v>
      </c>
      <c r="Q13" s="43">
        <f>+'Հ7 Ձև1 USD'!Q9*395.7</f>
        <v>4873312.0978585202</v>
      </c>
      <c r="R13" s="43">
        <f>+'Հ7 Ձև1 USD'!R9*395.7</f>
        <v>1218109.4002146302</v>
      </c>
      <c r="S13" s="154">
        <f>+'Հ7 Ձև1 USD'!S9*395.7</f>
        <v>6571136.3862268506</v>
      </c>
      <c r="T13" s="43">
        <f>+'Հ7 Ձև1 USD'!T9*395.7</f>
        <v>5256909.8212414803</v>
      </c>
      <c r="U13" s="43">
        <f>+'Հ7 Ձև1 USD'!U9*395.7</f>
        <v>1314226.5649853698</v>
      </c>
      <c r="V13" s="154">
        <f>+'Հ7 Ձև1 USD'!V9*395.7</f>
        <v>6327201.4042047812</v>
      </c>
      <c r="W13" s="43">
        <f>+'Հ7 Ձև1 USD'!W9*395.7</f>
        <v>5061761.3233436095</v>
      </c>
      <c r="X13" s="43">
        <f>+'Հ7 Ձև1 USD'!X9*395.7</f>
        <v>1265440.0808611715</v>
      </c>
      <c r="Y13" s="154">
        <f>+'Հ7 Ձև1 USD'!Y9*395.7</f>
        <v>243934.43612726792</v>
      </c>
      <c r="Z13" s="43">
        <f>+'Հ7 Ձև1 USD'!Z9*395.7</f>
        <v>195147.54890181436</v>
      </c>
      <c r="AA13" s="43">
        <f>+'Հ7 Ձև1 USD'!AA9*395.7</f>
        <v>48786.887225453589</v>
      </c>
      <c r="AB13" s="154">
        <f>+'Հ7 Ձև1 USD'!AB9*395.7</f>
        <v>0</v>
      </c>
      <c r="AC13" s="43">
        <f>+'Հ7 Ձև1 USD'!AC9*395.7</f>
        <v>0</v>
      </c>
      <c r="AD13" s="43">
        <f>+'Հ7 Ձև1 USD'!AD9*395.7</f>
        <v>0</v>
      </c>
      <c r="AE13" s="154">
        <f>+'Հ7 Ձև1 USD'!AE9*395.7</f>
        <v>6327201.4042047812</v>
      </c>
      <c r="AF13" s="43">
        <f>+'Հ7 Ձև1 USD'!AF9*395.7</f>
        <v>5061761.3233436095</v>
      </c>
      <c r="AG13" s="43">
        <f>+'Հ7 Ձև1 USD'!AG9*395.7</f>
        <v>1265440.0808611715</v>
      </c>
      <c r="AH13" s="154">
        <f>+'Հ7 Ձև1 USD'!AH9*395.7</f>
        <v>1581800.3510511953</v>
      </c>
      <c r="AI13" s="43">
        <f>+'Հ7 Ձև1 USD'!AI9*395.7</f>
        <v>1265440.3308359024</v>
      </c>
      <c r="AJ13" s="43">
        <f>+'Հ7 Ձև1 USD'!AJ9*395.7</f>
        <v>316360.02021529287</v>
      </c>
      <c r="AK13" s="154">
        <f>+'Հ7 Ձև1 USD'!AK9*395.7</f>
        <v>1581800.3510511953</v>
      </c>
      <c r="AL13" s="43">
        <f>+'Հ7 Ձև1 USD'!AL9*395.7</f>
        <v>1265440.3308359024</v>
      </c>
      <c r="AM13" s="43">
        <f>+'Հ7 Ձև1 USD'!AM9*395.7</f>
        <v>316360.02021529287</v>
      </c>
      <c r="AN13" s="154">
        <f>+'Հ7 Ձև1 USD'!AN9*395.7</f>
        <v>1581800.3510511953</v>
      </c>
      <c r="AO13" s="43">
        <f>+'Հ7 Ձև1 USD'!AO9*395.7</f>
        <v>1265440.3308359024</v>
      </c>
      <c r="AP13" s="43">
        <f>+'Հ7 Ձև1 USD'!AP9*395.7</f>
        <v>316360.02021529287</v>
      </c>
      <c r="AQ13" s="154">
        <f>+'Հ7 Ձև1 USD'!AQ9*395.7</f>
        <v>1581800.3510511953</v>
      </c>
      <c r="AR13" s="43">
        <f>+'Հ7 Ձև1 USD'!AR9*395.7</f>
        <v>1265440.3308359024</v>
      </c>
      <c r="AS13" s="43">
        <f>+'Հ7 Ձև1 USD'!AS9*395.7</f>
        <v>316360.02021529287</v>
      </c>
      <c r="AT13" s="154">
        <f>+'Հ7 Ձև1 USD'!AT9*395.7</f>
        <v>6327201.4042047812</v>
      </c>
      <c r="AU13" s="43">
        <f>+'Հ7 Ձև1 USD'!AU9*395.7</f>
        <v>5061761.3233436095</v>
      </c>
      <c r="AV13" s="43">
        <f>+'Հ7 Ձև1 USD'!AV9*395.7</f>
        <v>1265440.0808611715</v>
      </c>
      <c r="AW13" s="232"/>
      <c r="AX13" s="230"/>
      <c r="AY13" s="231"/>
    </row>
    <row r="14" spans="1:57" ht="17.25">
      <c r="A14" s="48"/>
      <c r="B14" s="382" t="s">
        <v>74</v>
      </c>
      <c r="C14" s="383"/>
      <c r="D14" s="383"/>
      <c r="E14" s="383"/>
      <c r="F14" s="383"/>
      <c r="G14" s="174" t="e">
        <f t="shared" ref="G14:AV14" si="0">SUM(G8:G12)</f>
        <v>#REF!</v>
      </c>
      <c r="H14" s="174" t="e">
        <f t="shared" si="0"/>
        <v>#REF!</v>
      </c>
      <c r="I14" s="174" t="e">
        <f t="shared" si="0"/>
        <v>#REF!</v>
      </c>
      <c r="J14" s="174" t="e">
        <f t="shared" si="0"/>
        <v>#REF!</v>
      </c>
      <c r="K14" s="174" t="e">
        <f t="shared" si="0"/>
        <v>#REF!</v>
      </c>
      <c r="L14" s="174" t="e">
        <f t="shared" si="0"/>
        <v>#REF!</v>
      </c>
      <c r="M14" s="174" t="e">
        <f t="shared" si="0"/>
        <v>#REF!</v>
      </c>
      <c r="N14" s="174" t="e">
        <f t="shared" si="0"/>
        <v>#REF!</v>
      </c>
      <c r="O14" s="174" t="e">
        <f t="shared" si="0"/>
        <v>#REF!</v>
      </c>
      <c r="P14" s="174" t="e">
        <f t="shared" si="0"/>
        <v>#REF!</v>
      </c>
      <c r="Q14" s="174" t="e">
        <f t="shared" si="0"/>
        <v>#REF!</v>
      </c>
      <c r="R14" s="174" t="e">
        <f t="shared" si="0"/>
        <v>#REF!</v>
      </c>
      <c r="S14" s="174" t="e">
        <f t="shared" si="0"/>
        <v>#REF!</v>
      </c>
      <c r="T14" s="174" t="e">
        <f t="shared" si="0"/>
        <v>#REF!</v>
      </c>
      <c r="U14" s="174" t="e">
        <f t="shared" si="0"/>
        <v>#REF!</v>
      </c>
      <c r="V14" s="174" t="e">
        <f t="shared" si="0"/>
        <v>#REF!</v>
      </c>
      <c r="W14" s="174" t="e">
        <f t="shared" si="0"/>
        <v>#REF!</v>
      </c>
      <c r="X14" s="174" t="e">
        <f t="shared" si="0"/>
        <v>#REF!</v>
      </c>
      <c r="Y14" s="174" t="e">
        <f>SUM(Y8:Y13)</f>
        <v>#REF!</v>
      </c>
      <c r="Z14" s="174" t="e">
        <f t="shared" si="0"/>
        <v>#REF!</v>
      </c>
      <c r="AA14" s="174" t="e">
        <f t="shared" si="0"/>
        <v>#REF!</v>
      </c>
      <c r="AB14" s="174" t="e">
        <f t="shared" si="0"/>
        <v>#REF!</v>
      </c>
      <c r="AC14" s="174" t="e">
        <f t="shared" si="0"/>
        <v>#REF!</v>
      </c>
      <c r="AD14" s="174" t="e">
        <f t="shared" si="0"/>
        <v>#REF!</v>
      </c>
      <c r="AE14" s="174" t="e">
        <f>SUM(AE8:AE13)</f>
        <v>#REF!</v>
      </c>
      <c r="AF14" s="174" t="e">
        <f t="shared" si="0"/>
        <v>#REF!</v>
      </c>
      <c r="AG14" s="174" t="e">
        <f t="shared" si="0"/>
        <v>#REF!</v>
      </c>
      <c r="AH14" s="174" t="e">
        <f t="shared" si="0"/>
        <v>#REF!</v>
      </c>
      <c r="AI14" s="174" t="e">
        <f t="shared" si="0"/>
        <v>#REF!</v>
      </c>
      <c r="AJ14" s="174" t="e">
        <f t="shared" si="0"/>
        <v>#REF!</v>
      </c>
      <c r="AK14" s="174" t="e">
        <f t="shared" si="0"/>
        <v>#REF!</v>
      </c>
      <c r="AL14" s="174" t="e">
        <f t="shared" si="0"/>
        <v>#REF!</v>
      </c>
      <c r="AM14" s="174" t="e">
        <f t="shared" si="0"/>
        <v>#REF!</v>
      </c>
      <c r="AN14" s="174" t="e">
        <f t="shared" si="0"/>
        <v>#REF!</v>
      </c>
      <c r="AO14" s="174" t="e">
        <f t="shared" si="0"/>
        <v>#REF!</v>
      </c>
      <c r="AP14" s="174" t="e">
        <f t="shared" si="0"/>
        <v>#REF!</v>
      </c>
      <c r="AQ14" s="174" t="e">
        <f t="shared" si="0"/>
        <v>#REF!</v>
      </c>
      <c r="AR14" s="174" t="e">
        <f t="shared" si="0"/>
        <v>#REF!</v>
      </c>
      <c r="AS14" s="174" t="e">
        <f t="shared" si="0"/>
        <v>#REF!</v>
      </c>
      <c r="AT14" s="174" t="e">
        <f t="shared" si="0"/>
        <v>#REF!</v>
      </c>
      <c r="AU14" s="174" t="e">
        <f t="shared" si="0"/>
        <v>#REF!</v>
      </c>
      <c r="AV14" s="174" t="e">
        <f t="shared" si="0"/>
        <v>#REF!</v>
      </c>
      <c r="AW14" s="65" t="s">
        <v>79</v>
      </c>
      <c r="AX14" s="52" t="s">
        <v>79</v>
      </c>
      <c r="AY14" s="67" t="s">
        <v>79</v>
      </c>
    </row>
    <row r="15" spans="1:57">
      <c r="B15" s="382" t="s">
        <v>44</v>
      </c>
      <c r="C15" s="383"/>
      <c r="D15" s="383"/>
      <c r="E15" s="383"/>
      <c r="F15" s="383"/>
      <c r="G15" s="52" t="e">
        <f t="shared" ref="G15:X15" ca="1" si="1">SUMIF($E8:$E13,"Վարկային ծրագիր",G8:G12)</f>
        <v>#REF!</v>
      </c>
      <c r="H15" s="52" t="e">
        <f t="shared" ca="1" si="1"/>
        <v>#REF!</v>
      </c>
      <c r="I15" s="52" t="e">
        <f t="shared" ca="1" si="1"/>
        <v>#REF!</v>
      </c>
      <c r="J15" s="52" t="e">
        <f t="shared" ca="1" si="1"/>
        <v>#REF!</v>
      </c>
      <c r="K15" s="52" t="e">
        <f t="shared" ca="1" si="1"/>
        <v>#REF!</v>
      </c>
      <c r="L15" s="52" t="e">
        <f t="shared" ca="1" si="1"/>
        <v>#REF!</v>
      </c>
      <c r="M15" s="52" t="e">
        <f t="shared" ca="1" si="1"/>
        <v>#REF!</v>
      </c>
      <c r="N15" s="52" t="e">
        <f t="shared" ca="1" si="1"/>
        <v>#REF!</v>
      </c>
      <c r="O15" s="52" t="e">
        <f t="shared" ca="1" si="1"/>
        <v>#REF!</v>
      </c>
      <c r="P15" s="52" t="e">
        <f t="shared" ca="1" si="1"/>
        <v>#REF!</v>
      </c>
      <c r="Q15" s="52" t="e">
        <f t="shared" ca="1" si="1"/>
        <v>#REF!</v>
      </c>
      <c r="R15" s="52" t="e">
        <f t="shared" ca="1" si="1"/>
        <v>#REF!</v>
      </c>
      <c r="S15" s="52" t="e">
        <f t="shared" ca="1" si="1"/>
        <v>#REF!</v>
      </c>
      <c r="T15" s="52" t="e">
        <f t="shared" ca="1" si="1"/>
        <v>#REF!</v>
      </c>
      <c r="U15" s="52" t="e">
        <f t="shared" ca="1" si="1"/>
        <v>#REF!</v>
      </c>
      <c r="V15" s="52" t="e">
        <f t="shared" ca="1" si="1"/>
        <v>#REF!</v>
      </c>
      <c r="W15" s="52" t="e">
        <f t="shared" ca="1" si="1"/>
        <v>#REF!</v>
      </c>
      <c r="X15" s="52" t="e">
        <f t="shared" ca="1" si="1"/>
        <v>#REF!</v>
      </c>
      <c r="Y15" s="52" t="e">
        <f>SUMIF($E8:$E13,"Վարկային ծրագիր",Y8:Y13)</f>
        <v>#REF!</v>
      </c>
      <c r="Z15" s="52" t="e">
        <f ca="1">SUMIF($E8:$E13,"Վարկային ծրագիր",Z8:Z12)</f>
        <v>#REF!</v>
      </c>
      <c r="AA15" s="52" t="e">
        <f ca="1">SUMIF($E8:$E13,"Վարկային ծրագիր",AA8:AA12)</f>
        <v>#REF!</v>
      </c>
      <c r="AB15" s="52" t="e">
        <f ca="1">SUMIF($E8:$E13,"Վարկային ծրագիր",AB8:AB12)</f>
        <v>#REF!</v>
      </c>
      <c r="AC15" s="52" t="e">
        <f ca="1">SUMIF($E8:$E13,"Վարկային ծրագիր",AC8:AC12)</f>
        <v>#REF!</v>
      </c>
      <c r="AD15" s="52" t="e">
        <f ca="1">SUMIF($E8:$E13,"Վարկային ծրագիր",AD8:AD12)</f>
        <v>#REF!</v>
      </c>
      <c r="AE15" s="52" t="e">
        <f>SUMIF($E8:$E13,"Վարկային ծրագիր",AE8:AE13)</f>
        <v>#REF!</v>
      </c>
      <c r="AF15" s="52" t="e">
        <f t="shared" ref="AF15:AV15" ca="1" si="2">SUMIF($E8:$E13,"Վարկային ծրագիր",AF8:AF12)</f>
        <v>#REF!</v>
      </c>
      <c r="AG15" s="52" t="e">
        <f t="shared" ca="1" si="2"/>
        <v>#REF!</v>
      </c>
      <c r="AH15" s="52" t="e">
        <f t="shared" ca="1" si="2"/>
        <v>#REF!</v>
      </c>
      <c r="AI15" s="52" t="e">
        <f t="shared" ca="1" si="2"/>
        <v>#REF!</v>
      </c>
      <c r="AJ15" s="52" t="e">
        <f t="shared" ca="1" si="2"/>
        <v>#REF!</v>
      </c>
      <c r="AK15" s="52" t="e">
        <f t="shared" ca="1" si="2"/>
        <v>#REF!</v>
      </c>
      <c r="AL15" s="52" t="e">
        <f t="shared" ca="1" si="2"/>
        <v>#REF!</v>
      </c>
      <c r="AM15" s="52" t="e">
        <f t="shared" ca="1" si="2"/>
        <v>#REF!</v>
      </c>
      <c r="AN15" s="52" t="e">
        <f t="shared" ca="1" si="2"/>
        <v>#REF!</v>
      </c>
      <c r="AO15" s="52" t="e">
        <f t="shared" ca="1" si="2"/>
        <v>#REF!</v>
      </c>
      <c r="AP15" s="52" t="e">
        <f t="shared" ca="1" si="2"/>
        <v>#REF!</v>
      </c>
      <c r="AQ15" s="52" t="e">
        <f t="shared" ca="1" si="2"/>
        <v>#REF!</v>
      </c>
      <c r="AR15" s="52" t="e">
        <f t="shared" ca="1" si="2"/>
        <v>#REF!</v>
      </c>
      <c r="AS15" s="52" t="e">
        <f t="shared" ca="1" si="2"/>
        <v>#REF!</v>
      </c>
      <c r="AT15" s="52" t="e">
        <f t="shared" ca="1" si="2"/>
        <v>#REF!</v>
      </c>
      <c r="AU15" s="52" t="e">
        <f t="shared" ca="1" si="2"/>
        <v>#REF!</v>
      </c>
      <c r="AV15" s="52" t="e">
        <f t="shared" ca="1" si="2"/>
        <v>#REF!</v>
      </c>
      <c r="AW15" s="65" t="s">
        <v>79</v>
      </c>
      <c r="AX15" s="52" t="s">
        <v>79</v>
      </c>
      <c r="AY15" s="67" t="s">
        <v>79</v>
      </c>
    </row>
    <row r="16" spans="1:57">
      <c r="B16" s="382" t="s">
        <v>45</v>
      </c>
      <c r="C16" s="383"/>
      <c r="D16" s="383"/>
      <c r="E16" s="383"/>
      <c r="F16" s="383"/>
      <c r="G16" s="52">
        <f t="shared" ref="G16:X16" ca="1" si="3">SUMIF($E8:$E13,"Դրամաշնորհային ծրագիր",G8:G12)</f>
        <v>8932998.9558240008</v>
      </c>
      <c r="H16" s="52">
        <f t="shared" ca="1" si="3"/>
        <v>6043843.115823999</v>
      </c>
      <c r="I16" s="52">
        <f t="shared" ca="1" si="3"/>
        <v>2889155.8400000003</v>
      </c>
      <c r="J16" s="52">
        <f t="shared" ca="1" si="3"/>
        <v>345220.3</v>
      </c>
      <c r="K16" s="52">
        <f t="shared" ca="1" si="3"/>
        <v>0</v>
      </c>
      <c r="L16" s="52">
        <f t="shared" ca="1" si="3"/>
        <v>345220.3</v>
      </c>
      <c r="M16" s="52">
        <f t="shared" ca="1" si="3"/>
        <v>513577</v>
      </c>
      <c r="N16" s="52">
        <f t="shared" ca="1" si="3"/>
        <v>374992.6</v>
      </c>
      <c r="O16" s="52">
        <f t="shared" ca="1" si="3"/>
        <v>138584.4</v>
      </c>
      <c r="P16" s="52">
        <f t="shared" ca="1" si="3"/>
        <v>1332810.2999999998</v>
      </c>
      <c r="Q16" s="52">
        <f t="shared" ca="1" si="3"/>
        <v>958081.09999999986</v>
      </c>
      <c r="R16" s="52">
        <f t="shared" ca="1" si="3"/>
        <v>374729.2</v>
      </c>
      <c r="S16" s="52">
        <f t="shared" ca="1" si="3"/>
        <v>6683429.0112929484</v>
      </c>
      <c r="T16" s="52">
        <f t="shared" ca="1" si="3"/>
        <v>4661572.3230276266</v>
      </c>
      <c r="U16" s="52">
        <f t="shared" ca="1" si="3"/>
        <v>2021856.6882653215</v>
      </c>
      <c r="V16" s="52">
        <f t="shared" ca="1" si="3"/>
        <v>2464460.1999999997</v>
      </c>
      <c r="W16" s="52">
        <f t="shared" ca="1" si="3"/>
        <v>1808838.5000000002</v>
      </c>
      <c r="X16" s="52">
        <f t="shared" ca="1" si="3"/>
        <v>655621.69999999995</v>
      </c>
      <c r="Y16" s="52">
        <f>SUMIF($E8:$E13,"Դրամաշնորհային ծրագիր",Y8:Y13)</f>
        <v>2673587.2999999998</v>
      </c>
      <c r="Z16" s="52">
        <f ca="1">SUMIF($E8:$E13,"Դրամաշնորհային ծրագիր",Z8:Z12)</f>
        <v>1832023.9</v>
      </c>
      <c r="AA16" s="52">
        <f ca="1">SUMIF($E8:$E13,"Դրամաշնորհային ծրագիր",AA8:AA12)</f>
        <v>841563.39999999991</v>
      </c>
      <c r="AB16" s="52">
        <f ca="1">SUMIF($E8:$E13,"Դրամաշնորհային ծրագիր",AB8:AB12)</f>
        <v>2166781.7000000002</v>
      </c>
      <c r="AC16" s="52">
        <f ca="1">SUMIF($E8:$E13,"Դրամաշնորհային ծրագիր",AC8:AC12)</f>
        <v>1020839.3</v>
      </c>
      <c r="AD16" s="52">
        <f ca="1">SUMIF($E8:$E13,"Դրամաշնորհային ծրագիր",AD8:AD12)</f>
        <v>1145942.3999999999</v>
      </c>
      <c r="AE16" s="52">
        <f>SUMIF($E8:$E13,"Դրամաշնորհային ծրագիր",AE8:AE13)</f>
        <v>2464460.1999999997</v>
      </c>
      <c r="AF16" s="52">
        <f t="shared" ref="AF16:AV16" ca="1" si="4">SUMIF($E8:$E13,"Դրամաշնորհային ծրագիր",AF8:AF12)</f>
        <v>1808838.5000000002</v>
      </c>
      <c r="AG16" s="52">
        <f t="shared" ca="1" si="4"/>
        <v>655621.69999999995</v>
      </c>
      <c r="AH16" s="52">
        <f t="shared" ca="1" si="4"/>
        <v>371972.47459615872</v>
      </c>
      <c r="AI16" s="52">
        <f t="shared" ca="1" si="4"/>
        <v>309793.7923745478</v>
      </c>
      <c r="AJ16" s="52">
        <f t="shared" ca="1" si="4"/>
        <v>62178.682221610878</v>
      </c>
      <c r="AK16" s="52">
        <f t="shared" ca="1" si="4"/>
        <v>1239680.7845961587</v>
      </c>
      <c r="AL16" s="52">
        <f t="shared" ca="1" si="4"/>
        <v>817319.24237454787</v>
      </c>
      <c r="AM16" s="52">
        <f t="shared" ca="1" si="4"/>
        <v>422361.5422216109</v>
      </c>
      <c r="AN16" s="52">
        <f t="shared" ca="1" si="4"/>
        <v>466828.2645961587</v>
      </c>
      <c r="AO16" s="52">
        <f t="shared" ca="1" si="4"/>
        <v>365467.24237454787</v>
      </c>
      <c r="AP16" s="52">
        <f t="shared" ca="1" si="4"/>
        <v>101361.02222161085</v>
      </c>
      <c r="AQ16" s="52">
        <f t="shared" ca="1" si="4"/>
        <v>385978.67459615873</v>
      </c>
      <c r="AR16" s="52">
        <f t="shared" ca="1" si="4"/>
        <v>316258.19237454783</v>
      </c>
      <c r="AS16" s="52">
        <f t="shared" ca="1" si="4"/>
        <v>69720.482221610873</v>
      </c>
      <c r="AT16" s="52">
        <f t="shared" ca="1" si="4"/>
        <v>2464460.1983846347</v>
      </c>
      <c r="AU16" s="52">
        <f t="shared" ca="1" si="4"/>
        <v>1808838.4694981913</v>
      </c>
      <c r="AV16" s="52">
        <f t="shared" ca="1" si="4"/>
        <v>655621.72888644354</v>
      </c>
      <c r="AW16" s="65" t="s">
        <v>79</v>
      </c>
      <c r="AX16" s="52" t="s">
        <v>79</v>
      </c>
      <c r="AY16" s="67" t="s">
        <v>79</v>
      </c>
    </row>
    <row r="17" spans="2:51" ht="15.75" thickBot="1">
      <c r="B17" s="379" t="s">
        <v>75</v>
      </c>
      <c r="C17" s="380"/>
      <c r="D17" s="380"/>
      <c r="E17" s="380"/>
      <c r="F17" s="380"/>
      <c r="G17" s="69">
        <f t="shared" ref="G17:X17" ca="1" si="5">SUMIF($E8:$E13,"Ենթավարկային ծրագիր",G8:G12)</f>
        <v>0</v>
      </c>
      <c r="H17" s="69">
        <f t="shared" ca="1" si="5"/>
        <v>0</v>
      </c>
      <c r="I17" s="69">
        <f t="shared" ca="1" si="5"/>
        <v>0</v>
      </c>
      <c r="J17" s="69">
        <f t="shared" ca="1" si="5"/>
        <v>0</v>
      </c>
      <c r="K17" s="69">
        <f t="shared" ca="1" si="5"/>
        <v>0</v>
      </c>
      <c r="L17" s="69">
        <f t="shared" ca="1" si="5"/>
        <v>0</v>
      </c>
      <c r="M17" s="69">
        <f t="shared" ca="1" si="5"/>
        <v>0</v>
      </c>
      <c r="N17" s="69">
        <f t="shared" ca="1" si="5"/>
        <v>0</v>
      </c>
      <c r="O17" s="69">
        <f t="shared" ca="1" si="5"/>
        <v>0</v>
      </c>
      <c r="P17" s="69">
        <f t="shared" ca="1" si="5"/>
        <v>0</v>
      </c>
      <c r="Q17" s="69">
        <f t="shared" ca="1" si="5"/>
        <v>0</v>
      </c>
      <c r="R17" s="69">
        <f t="shared" ca="1" si="5"/>
        <v>0</v>
      </c>
      <c r="S17" s="69">
        <f t="shared" ca="1" si="5"/>
        <v>0</v>
      </c>
      <c r="T17" s="69">
        <f t="shared" ca="1" si="5"/>
        <v>0</v>
      </c>
      <c r="U17" s="69">
        <f t="shared" ca="1" si="5"/>
        <v>0</v>
      </c>
      <c r="V17" s="69">
        <f t="shared" ca="1" si="5"/>
        <v>0</v>
      </c>
      <c r="W17" s="69">
        <f t="shared" ca="1" si="5"/>
        <v>0</v>
      </c>
      <c r="X17" s="69">
        <f t="shared" ca="1" si="5"/>
        <v>0</v>
      </c>
      <c r="Y17" s="69">
        <f>SUMIF($E8:$E13,"Ենթավարկային ծրագիր",Y8:Y13)</f>
        <v>0</v>
      </c>
      <c r="Z17" s="69">
        <f ca="1">SUMIF($E8:$E13,"Ենթավարկային ծրագիր",Z8:Z12)</f>
        <v>0</v>
      </c>
      <c r="AA17" s="69">
        <f ca="1">SUMIF($E8:$E13,"Ենթավարկային ծրագիր",AA8:AA12)</f>
        <v>0</v>
      </c>
      <c r="AB17" s="69">
        <f ca="1">SUMIF($E8:$E13,"Ենթավարկային ծրագիր",AB8:AB12)</f>
        <v>0</v>
      </c>
      <c r="AC17" s="69">
        <f ca="1">SUMIF($E8:$E13,"Ենթավարկային ծրագիր",AC8:AC12)</f>
        <v>0</v>
      </c>
      <c r="AD17" s="69">
        <f ca="1">SUMIF($E8:$E13,"Ենթավարկային ծրագիր",AD8:AD12)</f>
        <v>0</v>
      </c>
      <c r="AE17" s="69">
        <f>SUMIF($E8:$E13,"Ենթավարկային ծրագիր",AE8:AE13)</f>
        <v>0</v>
      </c>
      <c r="AF17" s="69">
        <f t="shared" ref="AF17:AV17" ca="1" si="6">SUMIF($E8:$E13,"Ենթավարկային ծրագիր",AF8:AF12)</f>
        <v>0</v>
      </c>
      <c r="AG17" s="69">
        <f t="shared" ca="1" si="6"/>
        <v>0</v>
      </c>
      <c r="AH17" s="69">
        <f t="shared" ca="1" si="6"/>
        <v>0</v>
      </c>
      <c r="AI17" s="69">
        <f t="shared" ca="1" si="6"/>
        <v>0</v>
      </c>
      <c r="AJ17" s="69">
        <f t="shared" ca="1" si="6"/>
        <v>0</v>
      </c>
      <c r="AK17" s="69">
        <f t="shared" ca="1" si="6"/>
        <v>0</v>
      </c>
      <c r="AL17" s="69">
        <f t="shared" ca="1" si="6"/>
        <v>0</v>
      </c>
      <c r="AM17" s="69">
        <f t="shared" ca="1" si="6"/>
        <v>0</v>
      </c>
      <c r="AN17" s="69">
        <f t="shared" ca="1" si="6"/>
        <v>0</v>
      </c>
      <c r="AO17" s="69">
        <f t="shared" ca="1" si="6"/>
        <v>0</v>
      </c>
      <c r="AP17" s="69">
        <f t="shared" ca="1" si="6"/>
        <v>0</v>
      </c>
      <c r="AQ17" s="69">
        <f t="shared" ca="1" si="6"/>
        <v>0</v>
      </c>
      <c r="AR17" s="69">
        <f t="shared" ca="1" si="6"/>
        <v>0</v>
      </c>
      <c r="AS17" s="69">
        <f t="shared" ca="1" si="6"/>
        <v>0</v>
      </c>
      <c r="AT17" s="69">
        <f t="shared" ca="1" si="6"/>
        <v>0</v>
      </c>
      <c r="AU17" s="69">
        <f t="shared" ca="1" si="6"/>
        <v>0</v>
      </c>
      <c r="AV17" s="69">
        <f t="shared" ca="1" si="6"/>
        <v>0</v>
      </c>
      <c r="AW17" s="68" t="s">
        <v>79</v>
      </c>
      <c r="AX17" s="69" t="s">
        <v>79</v>
      </c>
      <c r="AY17" s="70" t="s">
        <v>79</v>
      </c>
    </row>
    <row r="24" spans="2:51" ht="57" customHeight="1"/>
    <row r="25" spans="2:51" ht="36.75" customHeight="1"/>
    <row r="29" spans="2:51" ht="15" customHeight="1"/>
    <row r="30" spans="2:51" ht="15" customHeight="1"/>
  </sheetData>
  <mergeCells count="27">
    <mergeCell ref="AY5:AY7"/>
    <mergeCell ref="J5:L6"/>
    <mergeCell ref="M5:O6"/>
    <mergeCell ref="P5:R6"/>
    <mergeCell ref="S5:U6"/>
    <mergeCell ref="AB6:AD6"/>
    <mergeCell ref="V6:X6"/>
    <mergeCell ref="AW5:AW7"/>
    <mergeCell ref="AX5:AX7"/>
    <mergeCell ref="AH6:AJ6"/>
    <mergeCell ref="AK6:AM6"/>
    <mergeCell ref="AN6:AP6"/>
    <mergeCell ref="AT6:AV6"/>
    <mergeCell ref="AE5:AG6"/>
    <mergeCell ref="AQ6:AS6"/>
    <mergeCell ref="AH5:AV5"/>
    <mergeCell ref="B17:F17"/>
    <mergeCell ref="Y6:AA6"/>
    <mergeCell ref="E5:E7"/>
    <mergeCell ref="B14:F14"/>
    <mergeCell ref="B15:F15"/>
    <mergeCell ref="B16:F16"/>
    <mergeCell ref="V5:AD5"/>
    <mergeCell ref="D5:D7"/>
    <mergeCell ref="F5:F7"/>
    <mergeCell ref="B5:C6"/>
    <mergeCell ref="G5:I6"/>
  </mergeCells>
  <dataValidations count="1">
    <dataValidation type="list" allowBlank="1" showInputMessage="1" showErrorMessage="1" sqref="E8:E13" xr:uid="{00000000-0002-0000-0600-000000000000}">
      <formula1>$BE$1:$BE$3</formula1>
    </dataValidation>
  </dataValidations>
  <pageMargins left="0.7" right="0.7" top="0.75" bottom="0.75" header="0.3" footer="0.3"/>
  <pageSetup paperSize="9" orientation="portrait"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G28"/>
  <sheetViews>
    <sheetView topLeftCell="A7" workbookViewId="0">
      <selection activeCell="F24" sqref="F24"/>
    </sheetView>
  </sheetViews>
  <sheetFormatPr defaultRowHeight="15"/>
  <cols>
    <col min="2" max="2" width="10.7109375" customWidth="1"/>
    <col min="3" max="3" width="12.7109375" customWidth="1"/>
    <col min="4" max="4" width="26.28515625" customWidth="1"/>
    <col min="5" max="5" width="21.5703125" customWidth="1"/>
    <col min="6" max="6" width="25.85546875" customWidth="1"/>
    <col min="7" max="7" width="9.85546875" bestFit="1" customWidth="1"/>
    <col min="8" max="9" width="10.28515625" bestFit="1" customWidth="1"/>
    <col min="10" max="10" width="8.85546875" bestFit="1" customWidth="1"/>
    <col min="11" max="11" width="5.7109375" customWidth="1"/>
    <col min="12" max="12" width="8.85546875" bestFit="1" customWidth="1"/>
    <col min="13" max="13" width="8.42578125" bestFit="1" customWidth="1"/>
    <col min="14" max="14" width="8.85546875" bestFit="1" customWidth="1"/>
    <col min="15" max="16" width="8.7109375" bestFit="1" customWidth="1"/>
    <col min="17" max="17" width="9" bestFit="1" customWidth="1"/>
    <col min="18" max="18" width="8.7109375" bestFit="1" customWidth="1"/>
    <col min="19" max="19" width="10.42578125" bestFit="1" customWidth="1"/>
    <col min="20" max="20" width="9.85546875" bestFit="1" customWidth="1"/>
    <col min="21" max="21" width="10.140625" bestFit="1" customWidth="1"/>
    <col min="22" max="22" width="10.85546875" bestFit="1" customWidth="1"/>
    <col min="23" max="23" width="9.5703125" bestFit="1" customWidth="1"/>
    <col min="24" max="24" width="10.140625" bestFit="1" customWidth="1"/>
    <col min="25" max="25" width="9.85546875" bestFit="1" customWidth="1"/>
    <col min="26" max="27" width="9.140625" bestFit="1" customWidth="1"/>
    <col min="28" max="28" width="10.140625" bestFit="1" customWidth="1"/>
    <col min="29" max="29" width="8.85546875" bestFit="1" customWidth="1"/>
    <col min="30" max="30" width="9.85546875" bestFit="1" customWidth="1"/>
    <col min="31" max="31" width="10.85546875" bestFit="1" customWidth="1"/>
    <col min="32" max="32" width="9.5703125" bestFit="1" customWidth="1"/>
    <col min="33" max="33" width="10.140625" bestFit="1" customWidth="1"/>
    <col min="34" max="34" width="9" bestFit="1" customWidth="1"/>
    <col min="35" max="35" width="10.140625" bestFit="1" customWidth="1"/>
    <col min="36" max="36" width="10" bestFit="1" customWidth="1"/>
    <col min="37" max="37" width="9.28515625" bestFit="1" customWidth="1"/>
    <col min="38" max="38" width="10.140625" bestFit="1" customWidth="1"/>
    <col min="39" max="39" width="10" bestFit="1" customWidth="1"/>
    <col min="40" max="40" width="9" bestFit="1" customWidth="1"/>
    <col min="41" max="41" width="10.140625" bestFit="1" customWidth="1"/>
    <col min="42" max="42" width="10" bestFit="1" customWidth="1"/>
    <col min="43" max="43" width="9" bestFit="1" customWidth="1"/>
    <col min="44" max="44" width="10.140625" bestFit="1" customWidth="1"/>
    <col min="45" max="45" width="10" bestFit="1" customWidth="1"/>
    <col min="46" max="46" width="10.85546875" bestFit="1" customWidth="1"/>
    <col min="47" max="47" width="9.5703125" bestFit="1" customWidth="1"/>
    <col min="48" max="48" width="10.140625" bestFit="1" customWidth="1"/>
    <col min="49" max="49" width="9.85546875" customWidth="1"/>
    <col min="50" max="50" width="7.5703125" customWidth="1"/>
    <col min="51" max="51" width="8.7109375" customWidth="1"/>
    <col min="57" max="57" width="6.42578125" hidden="1" customWidth="1"/>
    <col min="58" max="58" width="3" hidden="1" customWidth="1"/>
    <col min="59" max="59" width="9.140625" hidden="1" customWidth="1"/>
  </cols>
  <sheetData>
    <row r="1" spans="1:57" ht="17.25">
      <c r="A1" s="1" t="s">
        <v>100</v>
      </c>
      <c r="B1" s="47"/>
      <c r="C1" s="47"/>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BE1" t="s">
        <v>96</v>
      </c>
    </row>
    <row r="2" spans="1:57" ht="17.25">
      <c r="A2" s="1"/>
      <c r="B2" s="47"/>
      <c r="C2" s="47"/>
      <c r="D2" s="47"/>
      <c r="E2" s="47"/>
      <c r="F2" s="47"/>
      <c r="G2" s="47"/>
      <c r="H2" s="47"/>
      <c r="I2" s="47"/>
      <c r="J2" s="47"/>
      <c r="K2" s="47"/>
      <c r="L2" s="47"/>
      <c r="M2" s="47"/>
      <c r="N2" s="47"/>
      <c r="O2" s="47"/>
      <c r="P2" s="47"/>
      <c r="Q2" s="47"/>
      <c r="R2" s="47"/>
      <c r="S2" s="47"/>
      <c r="T2" s="47"/>
      <c r="U2" s="47"/>
      <c r="V2" s="47"/>
      <c r="W2" s="47"/>
      <c r="X2" s="47"/>
      <c r="Y2" s="47"/>
      <c r="Z2" s="47"/>
      <c r="AA2" s="47"/>
      <c r="AB2" s="47"/>
      <c r="AC2" s="47"/>
      <c r="AD2" s="47"/>
      <c r="AE2" s="47"/>
      <c r="AF2" s="47"/>
      <c r="AG2" s="47"/>
      <c r="AH2" s="47"/>
      <c r="AI2" s="47"/>
      <c r="AJ2" s="47"/>
      <c r="AK2" s="47"/>
      <c r="AL2" s="47"/>
      <c r="AM2" s="47"/>
      <c r="AN2" s="47"/>
      <c r="AO2" s="47"/>
      <c r="AP2" s="47"/>
      <c r="AQ2" s="47"/>
      <c r="AR2" s="47"/>
      <c r="AS2" s="47"/>
      <c r="AT2" s="47"/>
      <c r="AU2" s="47"/>
      <c r="AV2" s="47"/>
      <c r="AW2" s="47"/>
      <c r="AX2" s="47"/>
      <c r="AY2" s="47"/>
      <c r="BE2" t="s">
        <v>97</v>
      </c>
    </row>
    <row r="3" spans="1:57" ht="17.25">
      <c r="A3" s="1" t="s">
        <v>176</v>
      </c>
      <c r="B3" s="47"/>
      <c r="C3" s="47"/>
      <c r="D3" s="47"/>
      <c r="E3" s="47"/>
      <c r="F3" s="47"/>
      <c r="G3" s="47"/>
      <c r="H3" s="47"/>
      <c r="I3" s="47"/>
      <c r="J3" s="47"/>
      <c r="K3" s="47"/>
      <c r="L3" s="47"/>
      <c r="M3" s="47"/>
      <c r="N3" s="47"/>
      <c r="O3" s="47"/>
      <c r="P3" s="47"/>
      <c r="Q3" s="47"/>
      <c r="R3" s="47"/>
      <c r="S3" s="47"/>
      <c r="T3" s="47"/>
      <c r="U3" s="47"/>
      <c r="V3" s="47"/>
      <c r="W3" s="47"/>
      <c r="X3" s="47"/>
      <c r="Y3" s="47"/>
      <c r="Z3" s="47"/>
      <c r="AA3" s="47"/>
      <c r="AB3" s="47"/>
      <c r="AC3" s="47"/>
      <c r="AD3" s="47"/>
      <c r="AE3" s="47"/>
      <c r="AF3" s="47"/>
      <c r="AG3" s="47"/>
      <c r="AH3" s="47"/>
      <c r="AI3" s="47"/>
      <c r="AJ3" s="47"/>
      <c r="AK3" s="47"/>
      <c r="AL3" s="47"/>
      <c r="AM3" s="47"/>
      <c r="AN3" s="47"/>
      <c r="AO3" s="47"/>
      <c r="AP3" s="47"/>
      <c r="AQ3" s="47"/>
      <c r="AR3" s="47"/>
      <c r="AS3" s="47"/>
      <c r="AT3" s="47"/>
      <c r="AU3" s="47"/>
      <c r="AV3" s="47"/>
      <c r="AW3" s="47"/>
      <c r="AX3" s="47"/>
      <c r="AY3" s="47"/>
      <c r="BE3" t="s">
        <v>98</v>
      </c>
    </row>
    <row r="4" spans="1:57" ht="15.75" thickBot="1"/>
    <row r="5" spans="1:57" ht="15" customHeight="1">
      <c r="B5" s="385" t="s">
        <v>21</v>
      </c>
      <c r="C5" s="381"/>
      <c r="D5" s="381" t="s">
        <v>99</v>
      </c>
      <c r="E5" s="381" t="s">
        <v>77</v>
      </c>
      <c r="F5" s="381" t="s">
        <v>175</v>
      </c>
      <c r="G5" s="381" t="s">
        <v>41</v>
      </c>
      <c r="H5" s="381"/>
      <c r="I5" s="381"/>
      <c r="J5" s="381" t="s">
        <v>42</v>
      </c>
      <c r="K5" s="381"/>
      <c r="L5" s="381"/>
      <c r="M5" s="381" t="s">
        <v>102</v>
      </c>
      <c r="N5" s="381"/>
      <c r="O5" s="381"/>
      <c r="P5" s="381" t="s">
        <v>101</v>
      </c>
      <c r="Q5" s="381"/>
      <c r="R5" s="381"/>
      <c r="S5" s="381" t="s">
        <v>43</v>
      </c>
      <c r="T5" s="381"/>
      <c r="U5" s="381"/>
      <c r="V5" s="381" t="s">
        <v>32</v>
      </c>
      <c r="W5" s="381"/>
      <c r="X5" s="381"/>
      <c r="Y5" s="381"/>
      <c r="Z5" s="381"/>
      <c r="AA5" s="381"/>
      <c r="AB5" s="381"/>
      <c r="AC5" s="381"/>
      <c r="AD5" s="384"/>
      <c r="AE5" s="396" t="s">
        <v>73</v>
      </c>
      <c r="AF5" s="397"/>
      <c r="AG5" s="397"/>
      <c r="AH5" s="397" t="s">
        <v>61</v>
      </c>
      <c r="AI5" s="397"/>
      <c r="AJ5" s="397"/>
      <c r="AK5" s="397"/>
      <c r="AL5" s="397"/>
      <c r="AM5" s="397"/>
      <c r="AN5" s="397"/>
      <c r="AO5" s="397"/>
      <c r="AP5" s="397"/>
      <c r="AQ5" s="397"/>
      <c r="AR5" s="397"/>
      <c r="AS5" s="397"/>
      <c r="AT5" s="397"/>
      <c r="AU5" s="397"/>
      <c r="AV5" s="399"/>
      <c r="AW5" s="390" t="s">
        <v>54</v>
      </c>
      <c r="AX5" s="392" t="s">
        <v>55</v>
      </c>
      <c r="AY5" s="387" t="s">
        <v>103</v>
      </c>
    </row>
    <row r="6" spans="1:57" ht="23.25" customHeight="1">
      <c r="B6" s="386"/>
      <c r="C6" s="364"/>
      <c r="D6" s="364"/>
      <c r="E6" s="364"/>
      <c r="F6" s="364"/>
      <c r="G6" s="364"/>
      <c r="H6" s="364"/>
      <c r="I6" s="364"/>
      <c r="J6" s="364"/>
      <c r="K6" s="364"/>
      <c r="L6" s="364"/>
      <c r="M6" s="364"/>
      <c r="N6" s="364"/>
      <c r="O6" s="364"/>
      <c r="P6" s="364"/>
      <c r="Q6" s="364"/>
      <c r="R6" s="364"/>
      <c r="S6" s="364"/>
      <c r="T6" s="364"/>
      <c r="U6" s="364"/>
      <c r="V6" s="364" t="s">
        <v>13</v>
      </c>
      <c r="W6" s="364"/>
      <c r="X6" s="364"/>
      <c r="Y6" s="364" t="s">
        <v>16</v>
      </c>
      <c r="Z6" s="364"/>
      <c r="AA6" s="364"/>
      <c r="AB6" s="364" t="s">
        <v>20</v>
      </c>
      <c r="AC6" s="364"/>
      <c r="AD6" s="389"/>
      <c r="AE6" s="398"/>
      <c r="AF6" s="394"/>
      <c r="AG6" s="394"/>
      <c r="AH6" s="394" t="s">
        <v>56</v>
      </c>
      <c r="AI6" s="394"/>
      <c r="AJ6" s="394"/>
      <c r="AK6" s="394" t="s">
        <v>57</v>
      </c>
      <c r="AL6" s="394"/>
      <c r="AM6" s="394"/>
      <c r="AN6" s="394" t="s">
        <v>58</v>
      </c>
      <c r="AO6" s="394"/>
      <c r="AP6" s="394"/>
      <c r="AQ6" s="394" t="s">
        <v>59</v>
      </c>
      <c r="AR6" s="394"/>
      <c r="AS6" s="394"/>
      <c r="AT6" s="394" t="s">
        <v>60</v>
      </c>
      <c r="AU6" s="394"/>
      <c r="AV6" s="395"/>
      <c r="AW6" s="391"/>
      <c r="AX6" s="393"/>
      <c r="AY6" s="388"/>
    </row>
    <row r="7" spans="1:57" ht="126" customHeight="1">
      <c r="B7" s="72" t="s">
        <v>3</v>
      </c>
      <c r="C7" s="8" t="s">
        <v>46</v>
      </c>
      <c r="D7" s="364"/>
      <c r="E7" s="364"/>
      <c r="F7" s="364"/>
      <c r="G7" s="49" t="s">
        <v>25</v>
      </c>
      <c r="H7" s="49" t="s">
        <v>39</v>
      </c>
      <c r="I7" s="49" t="s">
        <v>40</v>
      </c>
      <c r="J7" s="49" t="s">
        <v>25</v>
      </c>
      <c r="K7" s="49" t="s">
        <v>39</v>
      </c>
      <c r="L7" s="49" t="s">
        <v>40</v>
      </c>
      <c r="M7" s="49" t="s">
        <v>25</v>
      </c>
      <c r="N7" s="49" t="s">
        <v>39</v>
      </c>
      <c r="O7" s="49" t="s">
        <v>40</v>
      </c>
      <c r="P7" s="49" t="s">
        <v>25</v>
      </c>
      <c r="Q7" s="49" t="s">
        <v>39</v>
      </c>
      <c r="R7" s="49" t="s">
        <v>40</v>
      </c>
      <c r="S7" s="49" t="s">
        <v>25</v>
      </c>
      <c r="T7" s="49" t="s">
        <v>39</v>
      </c>
      <c r="U7" s="49" t="s">
        <v>40</v>
      </c>
      <c r="V7" s="49" t="s">
        <v>25</v>
      </c>
      <c r="W7" s="49" t="s">
        <v>39</v>
      </c>
      <c r="X7" s="49" t="s">
        <v>40</v>
      </c>
      <c r="Y7" s="49" t="s">
        <v>25</v>
      </c>
      <c r="Z7" s="49" t="s">
        <v>39</v>
      </c>
      <c r="AA7" s="49" t="s">
        <v>40</v>
      </c>
      <c r="AB7" s="49" t="s">
        <v>25</v>
      </c>
      <c r="AC7" s="49" t="s">
        <v>39</v>
      </c>
      <c r="AD7" s="73" t="s">
        <v>40</v>
      </c>
      <c r="AE7" s="63" t="s">
        <v>25</v>
      </c>
      <c r="AF7" s="62" t="s">
        <v>39</v>
      </c>
      <c r="AG7" s="62" t="s">
        <v>40</v>
      </c>
      <c r="AH7" s="62" t="s">
        <v>25</v>
      </c>
      <c r="AI7" s="62" t="s">
        <v>39</v>
      </c>
      <c r="AJ7" s="62" t="s">
        <v>40</v>
      </c>
      <c r="AK7" s="62" t="s">
        <v>25</v>
      </c>
      <c r="AL7" s="62" t="s">
        <v>39</v>
      </c>
      <c r="AM7" s="62" t="s">
        <v>40</v>
      </c>
      <c r="AN7" s="62" t="s">
        <v>25</v>
      </c>
      <c r="AO7" s="62" t="s">
        <v>39</v>
      </c>
      <c r="AP7" s="62" t="s">
        <v>40</v>
      </c>
      <c r="AQ7" s="62" t="s">
        <v>25</v>
      </c>
      <c r="AR7" s="62" t="s">
        <v>39</v>
      </c>
      <c r="AS7" s="62" t="s">
        <v>40</v>
      </c>
      <c r="AT7" s="62" t="s">
        <v>25</v>
      </c>
      <c r="AU7" s="62" t="s">
        <v>39</v>
      </c>
      <c r="AV7" s="64" t="s">
        <v>40</v>
      </c>
      <c r="AW7" s="391"/>
      <c r="AX7" s="393"/>
      <c r="AY7" s="388"/>
    </row>
    <row r="8" spans="1:57" ht="114.75">
      <c r="B8" s="74">
        <v>1022</v>
      </c>
      <c r="C8" s="38">
        <v>12005</v>
      </c>
      <c r="D8" s="38" t="s">
        <v>815</v>
      </c>
      <c r="E8" s="51" t="s">
        <v>97</v>
      </c>
      <c r="F8" s="38"/>
      <c r="G8" s="122">
        <v>10524.1394</v>
      </c>
      <c r="H8" s="123">
        <v>5524.1394</v>
      </c>
      <c r="I8" s="123">
        <v>5000</v>
      </c>
      <c r="J8" s="40">
        <v>801.04951735659927</v>
      </c>
      <c r="K8" s="43">
        <v>0</v>
      </c>
      <c r="L8" s="43">
        <v>801.04951735659927</v>
      </c>
      <c r="M8" s="260">
        <v>1191.7045665490996</v>
      </c>
      <c r="N8" s="129">
        <v>870.13319101540742</v>
      </c>
      <c r="O8" s="129">
        <v>321.57137553369222</v>
      </c>
      <c r="P8" s="122">
        <v>1716.9275570818636</v>
      </c>
      <c r="Q8" s="123">
        <v>1055.4473733061072</v>
      </c>
      <c r="R8" s="123">
        <v>661.48018377575647</v>
      </c>
      <c r="S8" s="122">
        <v>6814.4577590124381</v>
      </c>
      <c r="T8" s="123">
        <v>3598.5588356784856</v>
      </c>
      <c r="U8" s="123">
        <v>3215.8989233339526</v>
      </c>
      <c r="V8" s="122">
        <v>2201.0346667904214</v>
      </c>
      <c r="W8" s="123">
        <v>1291.8472712084649</v>
      </c>
      <c r="X8" s="123">
        <v>909.18739558195671</v>
      </c>
      <c r="Y8" s="122">
        <v>2751.2933914980508</v>
      </c>
      <c r="Z8" s="123">
        <v>1375.6466957490254</v>
      </c>
      <c r="AA8" s="123">
        <v>1375.6466957490254</v>
      </c>
      <c r="AB8" s="122">
        <v>3301.5518841655839</v>
      </c>
      <c r="AC8" s="123">
        <v>931.06483200297021</v>
      </c>
      <c r="AD8" s="130">
        <v>2370.487052162614</v>
      </c>
      <c r="AE8" s="125">
        <v>2201.0346667904214</v>
      </c>
      <c r="AF8" s="123">
        <v>1291.8472712084649</v>
      </c>
      <c r="AG8" s="123">
        <v>909.18739558195671</v>
      </c>
      <c r="AH8" s="40">
        <v>0</v>
      </c>
      <c r="AI8" s="43">
        <v>0</v>
      </c>
      <c r="AJ8" s="43">
        <v>0</v>
      </c>
      <c r="AK8" s="40">
        <v>1980.9312001113794</v>
      </c>
      <c r="AL8" s="127">
        <v>1162.6625440876185</v>
      </c>
      <c r="AM8" s="127">
        <v>818.26865602376108</v>
      </c>
      <c r="AN8" s="40">
        <v>220.10346667904207</v>
      </c>
      <c r="AO8" s="127">
        <v>129.18472712084645</v>
      </c>
      <c r="AP8" s="127">
        <v>90.918739558195625</v>
      </c>
      <c r="AQ8" s="40">
        <v>0</v>
      </c>
      <c r="AR8" s="43"/>
      <c r="AS8" s="43"/>
      <c r="AT8" s="122">
        <v>2201.0346667904214</v>
      </c>
      <c r="AU8" s="123">
        <v>1291.8472712084649</v>
      </c>
      <c r="AV8" s="130">
        <v>909.18739558195671</v>
      </c>
      <c r="AW8" s="71"/>
      <c r="AX8" s="43"/>
      <c r="AY8" s="66"/>
      <c r="AZ8" s="261"/>
    </row>
    <row r="9" spans="1:57" ht="89.25">
      <c r="B9" s="74">
        <v>1086</v>
      </c>
      <c r="C9" s="38">
        <v>11004</v>
      </c>
      <c r="D9" s="38" t="s">
        <v>290</v>
      </c>
      <c r="E9" s="51" t="s">
        <v>97</v>
      </c>
      <c r="F9" s="38"/>
      <c r="G9" s="154">
        <f>H9+I9</f>
        <v>3112</v>
      </c>
      <c r="H9" s="155">
        <f>2550+40</f>
        <v>2590</v>
      </c>
      <c r="I9" s="155">
        <f>2550*0.2+40*0.3</f>
        <v>522</v>
      </c>
      <c r="J9" s="154">
        <f>K9+L9</f>
        <v>0</v>
      </c>
      <c r="K9" s="155">
        <v>0</v>
      </c>
      <c r="L9" s="155">
        <v>0</v>
      </c>
      <c r="M9" s="154">
        <f>N9+O9</f>
        <v>0</v>
      </c>
      <c r="N9" s="155">
        <v>0</v>
      </c>
      <c r="O9" s="155">
        <v>0</v>
      </c>
      <c r="P9" s="154">
        <f>Q9+R9</f>
        <v>551.176830200214</v>
      </c>
      <c r="Q9" s="155">
        <f>173104.8/392.58</f>
        <v>440.94146416017117</v>
      </c>
      <c r="R9" s="155">
        <f>43276.2/392.58</f>
        <v>110.23536604004279</v>
      </c>
      <c r="S9" s="154">
        <f>T9+U9</f>
        <v>2560.8231697997862</v>
      </c>
      <c r="T9" s="155">
        <f t="shared" ref="T9:U11" si="0">+H9-K9-N9-Q9</f>
        <v>2149.0585358398289</v>
      </c>
      <c r="U9" s="155">
        <f t="shared" si="0"/>
        <v>411.76463395995722</v>
      </c>
      <c r="V9" s="154">
        <f>W9+X9</f>
        <v>1024.3292679199144</v>
      </c>
      <c r="W9" s="156">
        <f>T9/10*4</f>
        <v>859.62341433593156</v>
      </c>
      <c r="X9" s="156">
        <f>U9/10*4</f>
        <v>164.7058535839829</v>
      </c>
      <c r="Y9" s="154">
        <f>Z9+AA9</f>
        <v>1024.3292679199144</v>
      </c>
      <c r="Z9" s="156">
        <f>T9/10*4</f>
        <v>859.62341433593156</v>
      </c>
      <c r="AA9" s="156">
        <f>U9/10*4</f>
        <v>164.7058535839829</v>
      </c>
      <c r="AB9" s="154">
        <f>AC9+AD9</f>
        <v>512.1646339599572</v>
      </c>
      <c r="AC9" s="156">
        <f>T9/10*2</f>
        <v>429.81170716796578</v>
      </c>
      <c r="AD9" s="156">
        <f>U9/10*2</f>
        <v>82.35292679199145</v>
      </c>
      <c r="AE9" s="125">
        <f>AF9+AG9</f>
        <v>1024.3292679199144</v>
      </c>
      <c r="AF9" s="123">
        <f>+W9</f>
        <v>859.62341433593156</v>
      </c>
      <c r="AG9" s="123">
        <f>+X9</f>
        <v>164.7058535839829</v>
      </c>
      <c r="AH9" s="122">
        <f>AI9+AJ9</f>
        <v>256.0823169799786</v>
      </c>
      <c r="AI9" s="123">
        <f>AF9/4</f>
        <v>214.90585358398289</v>
      </c>
      <c r="AJ9" s="123">
        <f>AG9/4</f>
        <v>41.176463395995725</v>
      </c>
      <c r="AK9" s="122">
        <f>AL9+AM9</f>
        <v>256.0823169799786</v>
      </c>
      <c r="AL9" s="123">
        <f>AF9/4</f>
        <v>214.90585358398289</v>
      </c>
      <c r="AM9" s="123">
        <f>AG9/4</f>
        <v>41.176463395995725</v>
      </c>
      <c r="AN9" s="122">
        <f>AO9+AP9</f>
        <v>256.0823169799786</v>
      </c>
      <c r="AO9" s="123">
        <f>AF9/4</f>
        <v>214.90585358398289</v>
      </c>
      <c r="AP9" s="123">
        <f>AG9/4</f>
        <v>41.176463395995725</v>
      </c>
      <c r="AQ9" s="122">
        <f>AR9+AS9</f>
        <v>256.0823169799786</v>
      </c>
      <c r="AR9" s="123">
        <f>AF9/4</f>
        <v>214.90585358398289</v>
      </c>
      <c r="AS9" s="123">
        <f>AG9/4</f>
        <v>41.176463395995725</v>
      </c>
      <c r="AT9" s="122">
        <f>AU9+AV9</f>
        <v>1024.3292679199144</v>
      </c>
      <c r="AU9" s="123">
        <f>+AI9+AL9+AO9+AR9</f>
        <v>859.62341433593156</v>
      </c>
      <c r="AV9" s="123">
        <f>+AJ9+AM9+AP9+AS9</f>
        <v>164.7058535839829</v>
      </c>
      <c r="AW9" s="157">
        <v>41596</v>
      </c>
      <c r="AX9" s="158">
        <v>46022</v>
      </c>
      <c r="AY9" s="66"/>
    </row>
    <row r="10" spans="1:57" ht="76.5" customHeight="1">
      <c r="B10" s="74">
        <v>1086</v>
      </c>
      <c r="C10" s="38">
        <v>12003</v>
      </c>
      <c r="D10" s="38" t="s">
        <v>292</v>
      </c>
      <c r="E10" s="39" t="s">
        <v>97</v>
      </c>
      <c r="F10" s="38"/>
      <c r="G10" s="154">
        <f>H10+I10</f>
        <v>6720</v>
      </c>
      <c r="H10" s="155">
        <v>5600</v>
      </c>
      <c r="I10" s="155">
        <f>+H10*0.2</f>
        <v>1120</v>
      </c>
      <c r="J10" s="154">
        <f>K10+L10</f>
        <v>0</v>
      </c>
      <c r="K10" s="155">
        <v>0</v>
      </c>
      <c r="L10" s="155">
        <v>0</v>
      </c>
      <c r="M10" s="154">
        <f>N10+O10</f>
        <v>0</v>
      </c>
      <c r="N10" s="155">
        <v>0</v>
      </c>
      <c r="O10" s="155">
        <v>0</v>
      </c>
      <c r="P10" s="154">
        <f>Q10+R10</f>
        <v>649.57027866931583</v>
      </c>
      <c r="Q10" s="155">
        <f>220080.5/392.58</f>
        <v>560.60038718223041</v>
      </c>
      <c r="R10" s="155">
        <f>34927.8/392.58</f>
        <v>88.969891487085448</v>
      </c>
      <c r="S10" s="154">
        <f>T10+U10</f>
        <v>6070.4297213306836</v>
      </c>
      <c r="T10" s="155">
        <f t="shared" si="0"/>
        <v>5039.3996128177696</v>
      </c>
      <c r="U10" s="155">
        <f t="shared" si="0"/>
        <v>1031.0301085129145</v>
      </c>
      <c r="V10" s="154">
        <f>W10+X10</f>
        <v>2428.1718885322734</v>
      </c>
      <c r="W10" s="156">
        <f>T10/10*4</f>
        <v>2015.7598451271078</v>
      </c>
      <c r="X10" s="156">
        <f>U10/10*4</f>
        <v>412.41204340516578</v>
      </c>
      <c r="Y10" s="154">
        <f>Z10+AA10</f>
        <v>2428.1718885322734</v>
      </c>
      <c r="Z10" s="156">
        <f>T10/10*4</f>
        <v>2015.7598451271078</v>
      </c>
      <c r="AA10" s="156">
        <f>U10/10*4</f>
        <v>412.41204340516578</v>
      </c>
      <c r="AB10" s="154">
        <f>AC10+AD10</f>
        <v>1214.0859442661367</v>
      </c>
      <c r="AC10" s="156">
        <f>T10/10*2</f>
        <v>1007.8799225635539</v>
      </c>
      <c r="AD10" s="156">
        <f>U10/10*2</f>
        <v>206.20602170258289</v>
      </c>
      <c r="AE10" s="125">
        <f>AF10+AG10</f>
        <v>2428.1718885322734</v>
      </c>
      <c r="AF10" s="123">
        <f t="shared" ref="AF10:AG11" si="1">+W10</f>
        <v>2015.7598451271078</v>
      </c>
      <c r="AG10" s="123">
        <f t="shared" si="1"/>
        <v>412.41204340516578</v>
      </c>
      <c r="AH10" s="122">
        <f>AI10+AJ10</f>
        <v>607.04297213306836</v>
      </c>
      <c r="AI10" s="123">
        <f t="shared" ref="AI10:AJ10" si="2">AF10/4</f>
        <v>503.93996128177696</v>
      </c>
      <c r="AJ10" s="123">
        <f t="shared" si="2"/>
        <v>103.10301085129144</v>
      </c>
      <c r="AK10" s="122">
        <f>AL10+AM10</f>
        <v>607.04297213306836</v>
      </c>
      <c r="AL10" s="123">
        <f t="shared" ref="AL10:AM10" si="3">AF10/4</f>
        <v>503.93996128177696</v>
      </c>
      <c r="AM10" s="123">
        <f t="shared" si="3"/>
        <v>103.10301085129144</v>
      </c>
      <c r="AN10" s="122">
        <f>AO10+AP10</f>
        <v>607.04297213306836</v>
      </c>
      <c r="AO10" s="123">
        <f t="shared" ref="AO10:AP10" si="4">AF10/4</f>
        <v>503.93996128177696</v>
      </c>
      <c r="AP10" s="123">
        <f t="shared" si="4"/>
        <v>103.10301085129144</v>
      </c>
      <c r="AQ10" s="122">
        <f>AR10+AS10</f>
        <v>607.04297213306836</v>
      </c>
      <c r="AR10" s="123">
        <f t="shared" ref="AR10:AS10" si="5">AF10/4</f>
        <v>503.93996128177696</v>
      </c>
      <c r="AS10" s="123">
        <f t="shared" si="5"/>
        <v>103.10301085129144</v>
      </c>
      <c r="AT10" s="122">
        <f>AU10+AV10</f>
        <v>2428.1718885322734</v>
      </c>
      <c r="AU10" s="123">
        <f>+AI10+AL10+AO10+AR10</f>
        <v>2015.7598451271078</v>
      </c>
      <c r="AV10" s="123">
        <f t="shared" ref="AV10:AV11" si="6">+AJ10+AM10+AP10+AS10</f>
        <v>412.41204340516578</v>
      </c>
      <c r="AW10" s="157">
        <v>42692</v>
      </c>
      <c r="AX10" s="158">
        <v>46022</v>
      </c>
      <c r="AY10" s="66"/>
    </row>
    <row r="11" spans="1:57" ht="76.5">
      <c r="B11" s="74">
        <v>1086</v>
      </c>
      <c r="C11" s="38">
        <v>310011</v>
      </c>
      <c r="D11" s="38" t="s">
        <v>294</v>
      </c>
      <c r="E11" s="39" t="s">
        <v>97</v>
      </c>
      <c r="F11" s="38"/>
      <c r="G11" s="154">
        <f>H11+I11</f>
        <v>372</v>
      </c>
      <c r="H11" s="155">
        <v>310</v>
      </c>
      <c r="I11" s="155">
        <f>H11*0.2</f>
        <v>62</v>
      </c>
      <c r="J11" s="154">
        <f>K11+L11</f>
        <v>0</v>
      </c>
      <c r="K11" s="155">
        <v>0</v>
      </c>
      <c r="L11" s="155">
        <v>0</v>
      </c>
      <c r="M11" s="154">
        <f>N11+O11</f>
        <v>0</v>
      </c>
      <c r="N11" s="155">
        <v>0</v>
      </c>
      <c r="O11" s="155">
        <v>0</v>
      </c>
      <c r="P11" s="154">
        <f>Q11+R11</f>
        <v>309.475520912935</v>
      </c>
      <c r="Q11" s="155">
        <f>110040.2/392.58</f>
        <v>280.30006622853944</v>
      </c>
      <c r="R11" s="155">
        <f>11453.7/392.58</f>
        <v>29.17545468439554</v>
      </c>
      <c r="S11" s="154">
        <f>T11+U11</f>
        <v>62.524479087065025</v>
      </c>
      <c r="T11" s="155">
        <f t="shared" si="0"/>
        <v>29.699933771460564</v>
      </c>
      <c r="U11" s="155">
        <f t="shared" si="0"/>
        <v>32.82454531560446</v>
      </c>
      <c r="V11" s="154">
        <f>W11+X11</f>
        <v>65</v>
      </c>
      <c r="W11" s="155">
        <v>30</v>
      </c>
      <c r="X11" s="155">
        <v>35</v>
      </c>
      <c r="Y11" s="154">
        <f>Z11+AA11</f>
        <v>0</v>
      </c>
      <c r="Z11" s="155">
        <v>0</v>
      </c>
      <c r="AA11" s="155">
        <v>0</v>
      </c>
      <c r="AB11" s="154">
        <f>AC11+AD11</f>
        <v>0</v>
      </c>
      <c r="AC11" s="155">
        <v>0</v>
      </c>
      <c r="AD11" s="159">
        <v>0</v>
      </c>
      <c r="AE11" s="125">
        <f>AF11+AG11</f>
        <v>65</v>
      </c>
      <c r="AF11" s="123">
        <f t="shared" si="1"/>
        <v>30</v>
      </c>
      <c r="AG11" s="123">
        <f t="shared" si="1"/>
        <v>35</v>
      </c>
      <c r="AH11" s="122">
        <f>AI11+AJ11</f>
        <v>0</v>
      </c>
      <c r="AI11" s="123">
        <v>0</v>
      </c>
      <c r="AJ11" s="123">
        <v>0</v>
      </c>
      <c r="AK11" s="122">
        <f>AL11+AM11</f>
        <v>32.5</v>
      </c>
      <c r="AL11" s="123">
        <f>AF11/2</f>
        <v>15</v>
      </c>
      <c r="AM11" s="123">
        <f>AG11/2</f>
        <v>17.5</v>
      </c>
      <c r="AN11" s="122">
        <f>AO11+AP11</f>
        <v>0</v>
      </c>
      <c r="AO11" s="123">
        <v>0</v>
      </c>
      <c r="AP11" s="123">
        <v>0</v>
      </c>
      <c r="AQ11" s="122">
        <f>AR11+AS11</f>
        <v>32.5</v>
      </c>
      <c r="AR11" s="123">
        <f>AF11/2</f>
        <v>15</v>
      </c>
      <c r="AS11" s="123">
        <f>AG11/2</f>
        <v>17.5</v>
      </c>
      <c r="AT11" s="122">
        <f>AU11+AV11</f>
        <v>65</v>
      </c>
      <c r="AU11" s="123">
        <f t="shared" ref="AU11" si="7">+AI11+AL11+AO11+AR11</f>
        <v>30</v>
      </c>
      <c r="AV11" s="123">
        <f t="shared" si="6"/>
        <v>35</v>
      </c>
      <c r="AW11" s="157">
        <v>41596</v>
      </c>
      <c r="AX11" s="158">
        <v>46022</v>
      </c>
      <c r="AY11" s="66"/>
    </row>
    <row r="12" spans="1:57" ht="17.25">
      <c r="A12" s="48"/>
      <c r="B12" s="382" t="s">
        <v>74</v>
      </c>
      <c r="C12" s="383"/>
      <c r="D12" s="383"/>
      <c r="E12" s="383"/>
      <c r="F12" s="383"/>
      <c r="G12" s="174">
        <f t="shared" ref="G12:AV12" si="8">SUM(G8:G11)</f>
        <v>20728.1394</v>
      </c>
      <c r="H12" s="174">
        <f t="shared" si="8"/>
        <v>14024.1394</v>
      </c>
      <c r="I12" s="174">
        <f t="shared" si="8"/>
        <v>6704</v>
      </c>
      <c r="J12" s="174">
        <f t="shared" si="8"/>
        <v>801.04951735659927</v>
      </c>
      <c r="K12" s="174">
        <f t="shared" si="8"/>
        <v>0</v>
      </c>
      <c r="L12" s="174">
        <f t="shared" si="8"/>
        <v>801.04951735659927</v>
      </c>
      <c r="M12" s="174">
        <f t="shared" si="8"/>
        <v>1191.7045665490996</v>
      </c>
      <c r="N12" s="174">
        <f t="shared" si="8"/>
        <v>870.13319101540742</v>
      </c>
      <c r="O12" s="174">
        <f t="shared" si="8"/>
        <v>321.57137553369222</v>
      </c>
      <c r="P12" s="174">
        <f t="shared" si="8"/>
        <v>3227.1501868643281</v>
      </c>
      <c r="Q12" s="174">
        <f t="shared" si="8"/>
        <v>2337.2892908770482</v>
      </c>
      <c r="R12" s="174">
        <f t="shared" si="8"/>
        <v>889.86089598728017</v>
      </c>
      <c r="S12" s="174">
        <f t="shared" si="8"/>
        <v>15508.235129229974</v>
      </c>
      <c r="T12" s="174">
        <f t="shared" si="8"/>
        <v>10816.716918107544</v>
      </c>
      <c r="U12" s="174">
        <f t="shared" si="8"/>
        <v>4691.5182111224285</v>
      </c>
      <c r="V12" s="174">
        <f t="shared" si="8"/>
        <v>5718.5358232426097</v>
      </c>
      <c r="W12" s="174">
        <f t="shared" si="8"/>
        <v>4197.2305306715043</v>
      </c>
      <c r="X12" s="174">
        <f t="shared" si="8"/>
        <v>1521.3052925711054</v>
      </c>
      <c r="Y12" s="174">
        <f t="shared" si="8"/>
        <v>6203.7945479502387</v>
      </c>
      <c r="Z12" s="174">
        <f t="shared" si="8"/>
        <v>4251.029955212065</v>
      </c>
      <c r="AA12" s="174">
        <f t="shared" si="8"/>
        <v>1952.7645927381741</v>
      </c>
      <c r="AB12" s="174">
        <f t="shared" si="8"/>
        <v>5027.8024623916781</v>
      </c>
      <c r="AC12" s="174">
        <f t="shared" si="8"/>
        <v>2368.7564617344897</v>
      </c>
      <c r="AD12" s="174">
        <f t="shared" si="8"/>
        <v>2659.0460006571884</v>
      </c>
      <c r="AE12" s="174">
        <f t="shared" si="8"/>
        <v>5718.5358232426097</v>
      </c>
      <c r="AF12" s="174">
        <f t="shared" si="8"/>
        <v>4197.2305306715043</v>
      </c>
      <c r="AG12" s="174">
        <f t="shared" si="8"/>
        <v>1521.3052925711054</v>
      </c>
      <c r="AH12" s="174">
        <f t="shared" si="8"/>
        <v>863.12528911304696</v>
      </c>
      <c r="AI12" s="174">
        <f t="shared" si="8"/>
        <v>718.84581486575985</v>
      </c>
      <c r="AJ12" s="174">
        <f t="shared" si="8"/>
        <v>144.27947424728717</v>
      </c>
      <c r="AK12" s="174">
        <f t="shared" si="8"/>
        <v>2876.5564892244265</v>
      </c>
      <c r="AL12" s="174">
        <f t="shared" si="8"/>
        <v>1896.5083589533783</v>
      </c>
      <c r="AM12" s="174">
        <f t="shared" si="8"/>
        <v>980.04813027104819</v>
      </c>
      <c r="AN12" s="174">
        <f t="shared" si="8"/>
        <v>1083.228755792089</v>
      </c>
      <c r="AO12" s="174">
        <f t="shared" si="8"/>
        <v>848.03054198660629</v>
      </c>
      <c r="AP12" s="174">
        <f t="shared" si="8"/>
        <v>235.19821380548279</v>
      </c>
      <c r="AQ12" s="174">
        <f t="shared" si="8"/>
        <v>895.62528911304696</v>
      </c>
      <c r="AR12" s="174">
        <f t="shared" si="8"/>
        <v>733.84581486575985</v>
      </c>
      <c r="AS12" s="174">
        <f t="shared" si="8"/>
        <v>161.77947424728717</v>
      </c>
      <c r="AT12" s="174">
        <f t="shared" si="8"/>
        <v>5718.5358232426097</v>
      </c>
      <c r="AU12" s="174">
        <f t="shared" si="8"/>
        <v>4197.2305306715043</v>
      </c>
      <c r="AV12" s="174">
        <f t="shared" si="8"/>
        <v>1521.3052925711054</v>
      </c>
      <c r="AW12" s="65" t="s">
        <v>79</v>
      </c>
      <c r="AX12" s="52" t="s">
        <v>79</v>
      </c>
      <c r="AY12" s="67" t="s">
        <v>79</v>
      </c>
    </row>
    <row r="13" spans="1:57">
      <c r="B13" s="382" t="s">
        <v>44</v>
      </c>
      <c r="C13" s="383"/>
      <c r="D13" s="383"/>
      <c r="E13" s="383"/>
      <c r="F13" s="383"/>
      <c r="G13" s="52">
        <f t="shared" ref="G13:AV13" si="9">SUMIF($E8:$E11,"Վարկային ծրագիր",G8:G11)</f>
        <v>0</v>
      </c>
      <c r="H13" s="52">
        <f t="shared" si="9"/>
        <v>0</v>
      </c>
      <c r="I13" s="52">
        <f t="shared" si="9"/>
        <v>0</v>
      </c>
      <c r="J13" s="52">
        <f t="shared" si="9"/>
        <v>0</v>
      </c>
      <c r="K13" s="52">
        <f t="shared" si="9"/>
        <v>0</v>
      </c>
      <c r="L13" s="52">
        <f t="shared" si="9"/>
        <v>0</v>
      </c>
      <c r="M13" s="52">
        <f t="shared" si="9"/>
        <v>0</v>
      </c>
      <c r="N13" s="52">
        <f t="shared" si="9"/>
        <v>0</v>
      </c>
      <c r="O13" s="52">
        <f t="shared" si="9"/>
        <v>0</v>
      </c>
      <c r="P13" s="52">
        <f t="shared" si="9"/>
        <v>0</v>
      </c>
      <c r="Q13" s="52">
        <f t="shared" si="9"/>
        <v>0</v>
      </c>
      <c r="R13" s="52">
        <f t="shared" si="9"/>
        <v>0</v>
      </c>
      <c r="S13" s="52">
        <f t="shared" si="9"/>
        <v>0</v>
      </c>
      <c r="T13" s="52">
        <f t="shared" si="9"/>
        <v>0</v>
      </c>
      <c r="U13" s="52">
        <f t="shared" si="9"/>
        <v>0</v>
      </c>
      <c r="V13" s="52">
        <f t="shared" si="9"/>
        <v>0</v>
      </c>
      <c r="W13" s="52">
        <f t="shared" si="9"/>
        <v>0</v>
      </c>
      <c r="X13" s="52">
        <f t="shared" si="9"/>
        <v>0</v>
      </c>
      <c r="Y13" s="52">
        <f t="shared" si="9"/>
        <v>0</v>
      </c>
      <c r="Z13" s="52">
        <f t="shared" si="9"/>
        <v>0</v>
      </c>
      <c r="AA13" s="52">
        <f t="shared" si="9"/>
        <v>0</v>
      </c>
      <c r="AB13" s="52">
        <f t="shared" si="9"/>
        <v>0</v>
      </c>
      <c r="AC13" s="52">
        <f t="shared" si="9"/>
        <v>0</v>
      </c>
      <c r="AD13" s="52">
        <f t="shared" si="9"/>
        <v>0</v>
      </c>
      <c r="AE13" s="52">
        <f t="shared" si="9"/>
        <v>0</v>
      </c>
      <c r="AF13" s="52">
        <f t="shared" si="9"/>
        <v>0</v>
      </c>
      <c r="AG13" s="52">
        <f t="shared" si="9"/>
        <v>0</v>
      </c>
      <c r="AH13" s="52">
        <f t="shared" si="9"/>
        <v>0</v>
      </c>
      <c r="AI13" s="52">
        <f t="shared" si="9"/>
        <v>0</v>
      </c>
      <c r="AJ13" s="52">
        <f t="shared" si="9"/>
        <v>0</v>
      </c>
      <c r="AK13" s="52">
        <f t="shared" si="9"/>
        <v>0</v>
      </c>
      <c r="AL13" s="52">
        <f t="shared" si="9"/>
        <v>0</v>
      </c>
      <c r="AM13" s="52">
        <f t="shared" si="9"/>
        <v>0</v>
      </c>
      <c r="AN13" s="52">
        <f t="shared" si="9"/>
        <v>0</v>
      </c>
      <c r="AO13" s="52">
        <f t="shared" si="9"/>
        <v>0</v>
      </c>
      <c r="AP13" s="52">
        <f t="shared" si="9"/>
        <v>0</v>
      </c>
      <c r="AQ13" s="52">
        <f t="shared" si="9"/>
        <v>0</v>
      </c>
      <c r="AR13" s="52">
        <f t="shared" si="9"/>
        <v>0</v>
      </c>
      <c r="AS13" s="52">
        <f t="shared" si="9"/>
        <v>0</v>
      </c>
      <c r="AT13" s="52">
        <f t="shared" si="9"/>
        <v>0</v>
      </c>
      <c r="AU13" s="52">
        <f t="shared" si="9"/>
        <v>0</v>
      </c>
      <c r="AV13" s="52">
        <f t="shared" si="9"/>
        <v>0</v>
      </c>
      <c r="AW13" s="65" t="s">
        <v>79</v>
      </c>
      <c r="AX13" s="52" t="s">
        <v>79</v>
      </c>
      <c r="AY13" s="67" t="s">
        <v>79</v>
      </c>
    </row>
    <row r="14" spans="1:57">
      <c r="B14" s="382" t="s">
        <v>45</v>
      </c>
      <c r="C14" s="383"/>
      <c r="D14" s="383"/>
      <c r="E14" s="383"/>
      <c r="F14" s="383"/>
      <c r="G14" s="52">
        <f t="shared" ref="G14:AV14" si="10">SUMIF($E8:$E11,"Դրամաշնորհային ծրագիր",G8:G11)</f>
        <v>20728.1394</v>
      </c>
      <c r="H14" s="52">
        <f t="shared" si="10"/>
        <v>14024.1394</v>
      </c>
      <c r="I14" s="52">
        <f t="shared" si="10"/>
        <v>6704</v>
      </c>
      <c r="J14" s="52">
        <f t="shared" si="10"/>
        <v>801.04951735659927</v>
      </c>
      <c r="K14" s="52">
        <f t="shared" si="10"/>
        <v>0</v>
      </c>
      <c r="L14" s="52">
        <f t="shared" si="10"/>
        <v>801.04951735659927</v>
      </c>
      <c r="M14" s="52">
        <f t="shared" si="10"/>
        <v>1191.7045665490996</v>
      </c>
      <c r="N14" s="52">
        <f t="shared" si="10"/>
        <v>870.13319101540742</v>
      </c>
      <c r="O14" s="52">
        <f t="shared" si="10"/>
        <v>321.57137553369222</v>
      </c>
      <c r="P14" s="52">
        <f t="shared" si="10"/>
        <v>3227.1501868643281</v>
      </c>
      <c r="Q14" s="52">
        <f t="shared" si="10"/>
        <v>2337.2892908770482</v>
      </c>
      <c r="R14" s="52">
        <f t="shared" si="10"/>
        <v>889.86089598728017</v>
      </c>
      <c r="S14" s="52">
        <f t="shared" si="10"/>
        <v>15508.235129229974</v>
      </c>
      <c r="T14" s="52">
        <f t="shared" si="10"/>
        <v>10816.716918107544</v>
      </c>
      <c r="U14" s="52">
        <f t="shared" si="10"/>
        <v>4691.5182111224285</v>
      </c>
      <c r="V14" s="52">
        <f t="shared" si="10"/>
        <v>5718.5358232426097</v>
      </c>
      <c r="W14" s="52">
        <f t="shared" si="10"/>
        <v>4197.2305306715043</v>
      </c>
      <c r="X14" s="52">
        <f t="shared" si="10"/>
        <v>1521.3052925711054</v>
      </c>
      <c r="Y14" s="52">
        <f t="shared" si="10"/>
        <v>6203.7945479502387</v>
      </c>
      <c r="Z14" s="52">
        <f t="shared" si="10"/>
        <v>4251.029955212065</v>
      </c>
      <c r="AA14" s="52">
        <f t="shared" si="10"/>
        <v>1952.7645927381741</v>
      </c>
      <c r="AB14" s="52">
        <f t="shared" si="10"/>
        <v>5027.8024623916781</v>
      </c>
      <c r="AC14" s="52">
        <f t="shared" si="10"/>
        <v>2368.7564617344897</v>
      </c>
      <c r="AD14" s="52">
        <f t="shared" si="10"/>
        <v>2659.0460006571884</v>
      </c>
      <c r="AE14" s="52">
        <f t="shared" si="10"/>
        <v>5718.5358232426097</v>
      </c>
      <c r="AF14" s="52">
        <f t="shared" si="10"/>
        <v>4197.2305306715043</v>
      </c>
      <c r="AG14" s="52">
        <f t="shared" si="10"/>
        <v>1521.3052925711054</v>
      </c>
      <c r="AH14" s="52">
        <f t="shared" si="10"/>
        <v>863.12528911304696</v>
      </c>
      <c r="AI14" s="52">
        <f t="shared" si="10"/>
        <v>718.84581486575985</v>
      </c>
      <c r="AJ14" s="52">
        <f t="shared" si="10"/>
        <v>144.27947424728717</v>
      </c>
      <c r="AK14" s="52">
        <f t="shared" si="10"/>
        <v>2876.5564892244265</v>
      </c>
      <c r="AL14" s="52">
        <f t="shared" si="10"/>
        <v>1896.5083589533783</v>
      </c>
      <c r="AM14" s="52">
        <f t="shared" si="10"/>
        <v>980.04813027104819</v>
      </c>
      <c r="AN14" s="52">
        <f t="shared" si="10"/>
        <v>1083.228755792089</v>
      </c>
      <c r="AO14" s="52">
        <f t="shared" si="10"/>
        <v>848.03054198660629</v>
      </c>
      <c r="AP14" s="52">
        <f t="shared" si="10"/>
        <v>235.19821380548279</v>
      </c>
      <c r="AQ14" s="52">
        <f t="shared" si="10"/>
        <v>895.62528911304696</v>
      </c>
      <c r="AR14" s="52">
        <f t="shared" si="10"/>
        <v>733.84581486575985</v>
      </c>
      <c r="AS14" s="52">
        <f t="shared" si="10"/>
        <v>161.77947424728717</v>
      </c>
      <c r="AT14" s="52">
        <f t="shared" si="10"/>
        <v>5718.5358232426097</v>
      </c>
      <c r="AU14" s="52">
        <f t="shared" si="10"/>
        <v>4197.2305306715043</v>
      </c>
      <c r="AV14" s="52">
        <f t="shared" si="10"/>
        <v>1521.3052925711054</v>
      </c>
      <c r="AW14" s="65" t="s">
        <v>79</v>
      </c>
      <c r="AX14" s="52" t="s">
        <v>79</v>
      </c>
      <c r="AY14" s="67" t="s">
        <v>79</v>
      </c>
    </row>
    <row r="15" spans="1:57" ht="15.75" thickBot="1">
      <c r="B15" s="379" t="s">
        <v>75</v>
      </c>
      <c r="C15" s="380"/>
      <c r="D15" s="380"/>
      <c r="E15" s="380"/>
      <c r="F15" s="380"/>
      <c r="G15" s="69">
        <f t="shared" ref="G15:AV15" si="11">SUMIF($E8:$E11,"Ենթավարկային ծրագիր",G8:G11)</f>
        <v>0</v>
      </c>
      <c r="H15" s="69">
        <f t="shared" si="11"/>
        <v>0</v>
      </c>
      <c r="I15" s="69">
        <f t="shared" si="11"/>
        <v>0</v>
      </c>
      <c r="J15" s="69">
        <f t="shared" si="11"/>
        <v>0</v>
      </c>
      <c r="K15" s="69">
        <f t="shared" si="11"/>
        <v>0</v>
      </c>
      <c r="L15" s="69">
        <f t="shared" si="11"/>
        <v>0</v>
      </c>
      <c r="M15" s="69">
        <f t="shared" si="11"/>
        <v>0</v>
      </c>
      <c r="N15" s="69">
        <f t="shared" si="11"/>
        <v>0</v>
      </c>
      <c r="O15" s="69">
        <f t="shared" si="11"/>
        <v>0</v>
      </c>
      <c r="P15" s="69">
        <f t="shared" si="11"/>
        <v>0</v>
      </c>
      <c r="Q15" s="69">
        <f t="shared" si="11"/>
        <v>0</v>
      </c>
      <c r="R15" s="69">
        <f t="shared" si="11"/>
        <v>0</v>
      </c>
      <c r="S15" s="69">
        <f t="shared" si="11"/>
        <v>0</v>
      </c>
      <c r="T15" s="69">
        <f t="shared" si="11"/>
        <v>0</v>
      </c>
      <c r="U15" s="69">
        <f t="shared" si="11"/>
        <v>0</v>
      </c>
      <c r="V15" s="69">
        <f t="shared" si="11"/>
        <v>0</v>
      </c>
      <c r="W15" s="69">
        <f t="shared" si="11"/>
        <v>0</v>
      </c>
      <c r="X15" s="69">
        <f t="shared" si="11"/>
        <v>0</v>
      </c>
      <c r="Y15" s="69">
        <f t="shared" si="11"/>
        <v>0</v>
      </c>
      <c r="Z15" s="69">
        <f t="shared" si="11"/>
        <v>0</v>
      </c>
      <c r="AA15" s="69">
        <f t="shared" si="11"/>
        <v>0</v>
      </c>
      <c r="AB15" s="69">
        <f t="shared" si="11"/>
        <v>0</v>
      </c>
      <c r="AC15" s="69">
        <f t="shared" si="11"/>
        <v>0</v>
      </c>
      <c r="AD15" s="69">
        <f t="shared" si="11"/>
        <v>0</v>
      </c>
      <c r="AE15" s="69">
        <f t="shared" si="11"/>
        <v>0</v>
      </c>
      <c r="AF15" s="69">
        <f t="shared" si="11"/>
        <v>0</v>
      </c>
      <c r="AG15" s="69">
        <f t="shared" si="11"/>
        <v>0</v>
      </c>
      <c r="AH15" s="69">
        <f t="shared" si="11"/>
        <v>0</v>
      </c>
      <c r="AI15" s="69">
        <f t="shared" si="11"/>
        <v>0</v>
      </c>
      <c r="AJ15" s="69">
        <f t="shared" si="11"/>
        <v>0</v>
      </c>
      <c r="AK15" s="69">
        <f t="shared" si="11"/>
        <v>0</v>
      </c>
      <c r="AL15" s="69">
        <f t="shared" si="11"/>
        <v>0</v>
      </c>
      <c r="AM15" s="69">
        <f t="shared" si="11"/>
        <v>0</v>
      </c>
      <c r="AN15" s="69">
        <f t="shared" si="11"/>
        <v>0</v>
      </c>
      <c r="AO15" s="69">
        <f t="shared" si="11"/>
        <v>0</v>
      </c>
      <c r="AP15" s="69">
        <f t="shared" si="11"/>
        <v>0</v>
      </c>
      <c r="AQ15" s="69">
        <f t="shared" si="11"/>
        <v>0</v>
      </c>
      <c r="AR15" s="69">
        <f t="shared" si="11"/>
        <v>0</v>
      </c>
      <c r="AS15" s="69">
        <f t="shared" si="11"/>
        <v>0</v>
      </c>
      <c r="AT15" s="69">
        <f t="shared" si="11"/>
        <v>0</v>
      </c>
      <c r="AU15" s="69">
        <f t="shared" si="11"/>
        <v>0</v>
      </c>
      <c r="AV15" s="69">
        <f t="shared" si="11"/>
        <v>0</v>
      </c>
      <c r="AW15" s="68" t="s">
        <v>79</v>
      </c>
      <c r="AX15" s="69" t="s">
        <v>79</v>
      </c>
      <c r="AY15" s="70" t="s">
        <v>79</v>
      </c>
    </row>
    <row r="22" ht="57" customHeight="1"/>
    <row r="23" ht="36.75" customHeight="1"/>
    <row r="27" ht="15" customHeight="1"/>
    <row r="28" ht="15" customHeight="1"/>
  </sheetData>
  <mergeCells count="27">
    <mergeCell ref="AX5:AX7"/>
    <mergeCell ref="AY5:AY7"/>
    <mergeCell ref="V6:X6"/>
    <mergeCell ref="Y6:AA6"/>
    <mergeCell ref="AB6:AD6"/>
    <mergeCell ref="AH6:AJ6"/>
    <mergeCell ref="AK6:AM6"/>
    <mergeCell ref="AN6:AP6"/>
    <mergeCell ref="AQ6:AS6"/>
    <mergeCell ref="V5:AD5"/>
    <mergeCell ref="AE5:AG6"/>
    <mergeCell ref="AH5:AV5"/>
    <mergeCell ref="AT6:AV6"/>
    <mergeCell ref="B12:F12"/>
    <mergeCell ref="B13:F13"/>
    <mergeCell ref="B14:F14"/>
    <mergeCell ref="B15:F15"/>
    <mergeCell ref="AW5:AW7"/>
    <mergeCell ref="M5:O6"/>
    <mergeCell ref="P5:R6"/>
    <mergeCell ref="S5:U6"/>
    <mergeCell ref="B5:C6"/>
    <mergeCell ref="D5:D7"/>
    <mergeCell ref="E5:E7"/>
    <mergeCell ref="F5:F7"/>
    <mergeCell ref="G5:I6"/>
    <mergeCell ref="J5:L6"/>
  </mergeCells>
  <dataValidations count="1">
    <dataValidation type="list" allowBlank="1" showInputMessage="1" showErrorMessage="1" sqref="E8:E11" xr:uid="{00000000-0002-0000-0700-000000000000}">
      <formula1>$BE$1:$BE$3</formula1>
    </dataValidation>
  </dataValidations>
  <pageMargins left="0.7" right="0.7" top="0.75" bottom="0.75" header="0.3" footer="0.3"/>
  <pageSetup paperSize="9" orientation="portrait"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19C54-4F63-4E90-8BC3-5C2A50D7BD4A}">
  <dimension ref="A1:BG26"/>
  <sheetViews>
    <sheetView workbookViewId="0">
      <selection activeCell="F15" sqref="F15"/>
    </sheetView>
  </sheetViews>
  <sheetFormatPr defaultRowHeight="15"/>
  <cols>
    <col min="2" max="2" width="10.7109375" customWidth="1"/>
    <col min="3" max="3" width="12.7109375" customWidth="1"/>
    <col min="4" max="4" width="26.28515625" customWidth="1"/>
    <col min="5" max="5" width="21.5703125" customWidth="1"/>
    <col min="6" max="6" width="25.85546875" customWidth="1"/>
    <col min="7" max="7" width="9.85546875" bestFit="1" customWidth="1"/>
    <col min="8" max="9" width="10.28515625" bestFit="1" customWidth="1"/>
    <col min="10" max="10" width="8.85546875" bestFit="1" customWidth="1"/>
    <col min="11" max="11" width="10.5703125" bestFit="1" customWidth="1"/>
    <col min="12" max="12" width="8.85546875" bestFit="1" customWidth="1"/>
    <col min="13" max="13" width="10.42578125" bestFit="1" customWidth="1"/>
    <col min="14" max="14" width="8.85546875" bestFit="1" customWidth="1"/>
    <col min="15" max="16" width="8.7109375" bestFit="1" customWidth="1"/>
    <col min="17" max="17" width="9" bestFit="1" customWidth="1"/>
    <col min="18" max="18" width="8.7109375" bestFit="1" customWidth="1"/>
    <col min="19" max="19" width="10.42578125" bestFit="1" customWidth="1"/>
    <col min="20" max="20" width="9.85546875" bestFit="1" customWidth="1"/>
    <col min="21" max="21" width="10.140625" bestFit="1" customWidth="1"/>
    <col min="22" max="22" width="10.85546875" bestFit="1" customWidth="1"/>
    <col min="23" max="23" width="9.5703125" bestFit="1" customWidth="1"/>
    <col min="24" max="24" width="10.140625" bestFit="1" customWidth="1"/>
    <col min="25" max="25" width="9.85546875" bestFit="1" customWidth="1"/>
    <col min="26" max="27" width="9.140625" bestFit="1" customWidth="1"/>
    <col min="28" max="28" width="10.140625" bestFit="1" customWidth="1"/>
    <col min="29" max="29" width="8.85546875" bestFit="1" customWidth="1"/>
    <col min="30" max="30" width="9.85546875" bestFit="1" customWidth="1"/>
    <col min="31" max="31" width="10.85546875" bestFit="1" customWidth="1"/>
    <col min="32" max="32" width="9.5703125" bestFit="1" customWidth="1"/>
    <col min="33" max="33" width="10.140625" bestFit="1" customWidth="1"/>
    <col min="34" max="34" width="9" bestFit="1" customWidth="1"/>
    <col min="35" max="35" width="10.140625" bestFit="1" customWidth="1"/>
    <col min="36" max="36" width="10" bestFit="1" customWidth="1"/>
    <col min="37" max="37" width="9.28515625" bestFit="1" customWidth="1"/>
    <col min="38" max="38" width="10.140625" bestFit="1" customWidth="1"/>
    <col min="39" max="39" width="10" bestFit="1" customWidth="1"/>
    <col min="40" max="40" width="9" bestFit="1" customWidth="1"/>
    <col min="41" max="41" width="10.140625" bestFit="1" customWidth="1"/>
    <col min="42" max="42" width="10" bestFit="1" customWidth="1"/>
    <col min="43" max="43" width="9" bestFit="1" customWidth="1"/>
    <col min="44" max="44" width="10.140625" bestFit="1" customWidth="1"/>
    <col min="45" max="45" width="10" bestFit="1" customWidth="1"/>
    <col min="46" max="46" width="10.85546875" bestFit="1" customWidth="1"/>
    <col min="47" max="47" width="9.5703125" bestFit="1" customWidth="1"/>
    <col min="48" max="48" width="10.140625" bestFit="1" customWidth="1"/>
    <col min="49" max="49" width="9.85546875" customWidth="1"/>
    <col min="50" max="50" width="7.5703125" customWidth="1"/>
    <col min="51" max="51" width="8.7109375" customWidth="1"/>
    <col min="57" max="57" width="6.42578125" hidden="1" customWidth="1"/>
    <col min="58" max="58" width="3" hidden="1" customWidth="1"/>
    <col min="59" max="59" width="9.140625" hidden="1" customWidth="1"/>
  </cols>
  <sheetData>
    <row r="1" spans="1:57" ht="17.25">
      <c r="A1" s="1" t="s">
        <v>100</v>
      </c>
      <c r="B1" s="47"/>
      <c r="C1" s="47"/>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BE1" t="s">
        <v>96</v>
      </c>
    </row>
    <row r="2" spans="1:57" ht="17.25">
      <c r="A2" s="1"/>
      <c r="B2" s="47"/>
      <c r="C2" s="47"/>
      <c r="D2" s="47"/>
      <c r="E2" s="47"/>
      <c r="F2" s="47"/>
      <c r="G2" s="47"/>
      <c r="H2" s="47"/>
      <c r="I2" s="47"/>
      <c r="J2" s="47"/>
      <c r="K2" s="47"/>
      <c r="L2" s="47"/>
      <c r="M2" s="47"/>
      <c r="N2" s="47"/>
      <c r="O2" s="47"/>
      <c r="P2" s="47"/>
      <c r="Q2" s="47"/>
      <c r="R2" s="47"/>
      <c r="S2" s="47"/>
      <c r="T2" s="47"/>
      <c r="U2" s="47"/>
      <c r="V2" s="47"/>
      <c r="W2" s="47"/>
      <c r="X2" s="47"/>
      <c r="Y2" s="47"/>
      <c r="Z2" s="47"/>
      <c r="AA2" s="47"/>
      <c r="AB2" s="47"/>
      <c r="AC2" s="47"/>
      <c r="AD2" s="47"/>
      <c r="AE2" s="47"/>
      <c r="AF2" s="47"/>
      <c r="AG2" s="47"/>
      <c r="AH2" s="47"/>
      <c r="AI2" s="47"/>
      <c r="AJ2" s="47"/>
      <c r="AK2" s="47"/>
      <c r="AL2" s="47"/>
      <c r="AM2" s="47"/>
      <c r="AN2" s="47"/>
      <c r="AO2" s="47"/>
      <c r="AP2" s="47"/>
      <c r="AQ2" s="47"/>
      <c r="AR2" s="47"/>
      <c r="AS2" s="47"/>
      <c r="AT2" s="47"/>
      <c r="AU2" s="47"/>
      <c r="AV2" s="47"/>
      <c r="AW2" s="47"/>
      <c r="AX2" s="47"/>
      <c r="AY2" s="47"/>
      <c r="BE2" t="s">
        <v>97</v>
      </c>
    </row>
    <row r="3" spans="1:57" ht="17.25">
      <c r="A3" s="1" t="s">
        <v>176</v>
      </c>
      <c r="B3" s="47"/>
      <c r="C3" s="47"/>
      <c r="D3" s="47"/>
      <c r="E3" s="47"/>
      <c r="F3" s="47"/>
      <c r="G3" s="47"/>
      <c r="H3" s="47"/>
      <c r="I3" s="47"/>
      <c r="J3" s="47"/>
      <c r="K3" s="47"/>
      <c r="L3" s="47"/>
      <c r="M3" s="47"/>
      <c r="N3" s="47"/>
      <c r="O3" s="47"/>
      <c r="P3" s="47"/>
      <c r="Q3" s="47"/>
      <c r="R3" s="47"/>
      <c r="S3" s="47"/>
      <c r="T3" s="47"/>
      <c r="U3" s="47"/>
      <c r="V3" s="47"/>
      <c r="W3" s="47"/>
      <c r="X3" s="47"/>
      <c r="Y3" s="47"/>
      <c r="Z3" s="47"/>
      <c r="AA3" s="47"/>
      <c r="AB3" s="47"/>
      <c r="AC3" s="47"/>
      <c r="AD3" s="47"/>
      <c r="AE3" s="47"/>
      <c r="AF3" s="47"/>
      <c r="AG3" s="47"/>
      <c r="AH3" s="47"/>
      <c r="AI3" s="47"/>
      <c r="AJ3" s="47"/>
      <c r="AK3" s="47"/>
      <c r="AL3" s="47"/>
      <c r="AM3" s="47"/>
      <c r="AN3" s="47"/>
      <c r="AO3" s="47"/>
      <c r="AP3" s="47"/>
      <c r="AQ3" s="47"/>
      <c r="AR3" s="47"/>
      <c r="AS3" s="47"/>
      <c r="AT3" s="47"/>
      <c r="AU3" s="47"/>
      <c r="AV3" s="47"/>
      <c r="AW3" s="47"/>
      <c r="AX3" s="47"/>
      <c r="AY3" s="47"/>
      <c r="BE3" t="s">
        <v>98</v>
      </c>
    </row>
    <row r="4" spans="1:57" ht="15.75" thickBot="1"/>
    <row r="5" spans="1:57" ht="15" customHeight="1">
      <c r="B5" s="385" t="s">
        <v>21</v>
      </c>
      <c r="C5" s="381"/>
      <c r="D5" s="381" t="s">
        <v>99</v>
      </c>
      <c r="E5" s="381" t="s">
        <v>77</v>
      </c>
      <c r="F5" s="381" t="s">
        <v>175</v>
      </c>
      <c r="G5" s="381" t="s">
        <v>41</v>
      </c>
      <c r="H5" s="381"/>
      <c r="I5" s="381"/>
      <c r="J5" s="381" t="s">
        <v>42</v>
      </c>
      <c r="K5" s="381"/>
      <c r="L5" s="381"/>
      <c r="M5" s="381" t="s">
        <v>102</v>
      </c>
      <c r="N5" s="381"/>
      <c r="O5" s="381"/>
      <c r="P5" s="381" t="s">
        <v>101</v>
      </c>
      <c r="Q5" s="381"/>
      <c r="R5" s="381"/>
      <c r="S5" s="381" t="s">
        <v>43</v>
      </c>
      <c r="T5" s="381"/>
      <c r="U5" s="381"/>
      <c r="V5" s="381" t="s">
        <v>32</v>
      </c>
      <c r="W5" s="381"/>
      <c r="X5" s="381"/>
      <c r="Y5" s="381"/>
      <c r="Z5" s="381"/>
      <c r="AA5" s="381"/>
      <c r="AB5" s="381"/>
      <c r="AC5" s="381"/>
      <c r="AD5" s="384"/>
      <c r="AE5" s="396" t="s">
        <v>73</v>
      </c>
      <c r="AF5" s="397"/>
      <c r="AG5" s="397"/>
      <c r="AH5" s="397" t="s">
        <v>61</v>
      </c>
      <c r="AI5" s="397"/>
      <c r="AJ5" s="397"/>
      <c r="AK5" s="397"/>
      <c r="AL5" s="397"/>
      <c r="AM5" s="397"/>
      <c r="AN5" s="397"/>
      <c r="AO5" s="397"/>
      <c r="AP5" s="397"/>
      <c r="AQ5" s="397"/>
      <c r="AR5" s="397"/>
      <c r="AS5" s="397"/>
      <c r="AT5" s="397"/>
      <c r="AU5" s="397"/>
      <c r="AV5" s="399"/>
      <c r="AW5" s="390" t="s">
        <v>54</v>
      </c>
      <c r="AX5" s="392" t="s">
        <v>55</v>
      </c>
      <c r="AY5" s="387" t="s">
        <v>103</v>
      </c>
    </row>
    <row r="6" spans="1:57" ht="23.25" customHeight="1">
      <c r="B6" s="386"/>
      <c r="C6" s="364"/>
      <c r="D6" s="364"/>
      <c r="E6" s="364"/>
      <c r="F6" s="364"/>
      <c r="G6" s="364"/>
      <c r="H6" s="364"/>
      <c r="I6" s="364"/>
      <c r="J6" s="364"/>
      <c r="K6" s="364"/>
      <c r="L6" s="364"/>
      <c r="M6" s="364"/>
      <c r="N6" s="364"/>
      <c r="O6" s="364"/>
      <c r="P6" s="364"/>
      <c r="Q6" s="364"/>
      <c r="R6" s="364"/>
      <c r="S6" s="364"/>
      <c r="T6" s="364"/>
      <c r="U6" s="364"/>
      <c r="V6" s="364" t="s">
        <v>13</v>
      </c>
      <c r="W6" s="364"/>
      <c r="X6" s="364"/>
      <c r="Y6" s="364" t="s">
        <v>16</v>
      </c>
      <c r="Z6" s="364"/>
      <c r="AA6" s="364"/>
      <c r="AB6" s="364" t="s">
        <v>20</v>
      </c>
      <c r="AC6" s="364"/>
      <c r="AD6" s="389"/>
      <c r="AE6" s="398"/>
      <c r="AF6" s="394"/>
      <c r="AG6" s="394"/>
      <c r="AH6" s="394" t="s">
        <v>56</v>
      </c>
      <c r="AI6" s="394"/>
      <c r="AJ6" s="394"/>
      <c r="AK6" s="394" t="s">
        <v>57</v>
      </c>
      <c r="AL6" s="394"/>
      <c r="AM6" s="394"/>
      <c r="AN6" s="394" t="s">
        <v>58</v>
      </c>
      <c r="AO6" s="394"/>
      <c r="AP6" s="394"/>
      <c r="AQ6" s="394" t="s">
        <v>59</v>
      </c>
      <c r="AR6" s="394"/>
      <c r="AS6" s="394"/>
      <c r="AT6" s="394" t="s">
        <v>60</v>
      </c>
      <c r="AU6" s="394"/>
      <c r="AV6" s="395"/>
      <c r="AW6" s="391"/>
      <c r="AX6" s="393"/>
      <c r="AY6" s="388"/>
    </row>
    <row r="7" spans="1:57" ht="126" customHeight="1">
      <c r="B7" s="72" t="s">
        <v>3</v>
      </c>
      <c r="C7" s="8" t="s">
        <v>46</v>
      </c>
      <c r="D7" s="364"/>
      <c r="E7" s="364"/>
      <c r="F7" s="364"/>
      <c r="G7" s="49" t="s">
        <v>25</v>
      </c>
      <c r="H7" s="49" t="s">
        <v>39</v>
      </c>
      <c r="I7" s="49" t="s">
        <v>40</v>
      </c>
      <c r="J7" s="49" t="s">
        <v>25</v>
      </c>
      <c r="K7" s="49" t="s">
        <v>39</v>
      </c>
      <c r="L7" s="49" t="s">
        <v>40</v>
      </c>
      <c r="M7" s="49" t="s">
        <v>25</v>
      </c>
      <c r="N7" s="49" t="s">
        <v>39</v>
      </c>
      <c r="O7" s="49" t="s">
        <v>40</v>
      </c>
      <c r="P7" s="49" t="s">
        <v>25</v>
      </c>
      <c r="Q7" s="49" t="s">
        <v>39</v>
      </c>
      <c r="R7" s="49" t="s">
        <v>40</v>
      </c>
      <c r="S7" s="49" t="s">
        <v>25</v>
      </c>
      <c r="T7" s="49" t="s">
        <v>39</v>
      </c>
      <c r="U7" s="49" t="s">
        <v>40</v>
      </c>
      <c r="V7" s="49" t="s">
        <v>25</v>
      </c>
      <c r="W7" s="49" t="s">
        <v>39</v>
      </c>
      <c r="X7" s="49" t="s">
        <v>40</v>
      </c>
      <c r="Y7" s="49" t="s">
        <v>25</v>
      </c>
      <c r="Z7" s="49" t="s">
        <v>39</v>
      </c>
      <c r="AA7" s="49" t="s">
        <v>40</v>
      </c>
      <c r="AB7" s="49" t="s">
        <v>25</v>
      </c>
      <c r="AC7" s="49" t="s">
        <v>39</v>
      </c>
      <c r="AD7" s="73" t="s">
        <v>40</v>
      </c>
      <c r="AE7" s="63" t="s">
        <v>25</v>
      </c>
      <c r="AF7" s="62" t="s">
        <v>39</v>
      </c>
      <c r="AG7" s="62" t="s">
        <v>40</v>
      </c>
      <c r="AH7" s="62" t="s">
        <v>25</v>
      </c>
      <c r="AI7" s="62" t="s">
        <v>39</v>
      </c>
      <c r="AJ7" s="62" t="s">
        <v>40</v>
      </c>
      <c r="AK7" s="62" t="s">
        <v>25</v>
      </c>
      <c r="AL7" s="62" t="s">
        <v>39</v>
      </c>
      <c r="AM7" s="62" t="s">
        <v>40</v>
      </c>
      <c r="AN7" s="62" t="s">
        <v>25</v>
      </c>
      <c r="AO7" s="62" t="s">
        <v>39</v>
      </c>
      <c r="AP7" s="62" t="s">
        <v>40</v>
      </c>
      <c r="AQ7" s="62" t="s">
        <v>25</v>
      </c>
      <c r="AR7" s="62" t="s">
        <v>39</v>
      </c>
      <c r="AS7" s="62" t="s">
        <v>40</v>
      </c>
      <c r="AT7" s="62" t="s">
        <v>25</v>
      </c>
      <c r="AU7" s="62" t="s">
        <v>39</v>
      </c>
      <c r="AV7" s="64" t="s">
        <v>40</v>
      </c>
      <c r="AW7" s="391"/>
      <c r="AX7" s="393"/>
      <c r="AY7" s="388"/>
    </row>
    <row r="8" spans="1:57" ht="76.5">
      <c r="B8" s="74">
        <v>1190</v>
      </c>
      <c r="C8" s="74">
        <v>11004</v>
      </c>
      <c r="D8" s="74" t="s">
        <v>757</v>
      </c>
      <c r="E8" s="74" t="s">
        <v>96</v>
      </c>
      <c r="F8" s="74" t="s">
        <v>758</v>
      </c>
      <c r="G8" s="126">
        <f>H8+I8</f>
        <v>1125</v>
      </c>
      <c r="H8" s="160">
        <v>900</v>
      </c>
      <c r="I8" s="160">
        <v>225</v>
      </c>
      <c r="J8" s="126">
        <f>K8+L8</f>
        <v>351.79599999999999</v>
      </c>
      <c r="K8" s="160">
        <v>281.43700000000001</v>
      </c>
      <c r="L8" s="160">
        <v>70.358999999999995</v>
      </c>
      <c r="M8" s="126">
        <f>N8+O8</f>
        <v>106.29300000000001</v>
      </c>
      <c r="N8" s="160">
        <v>83.394000000000005</v>
      </c>
      <c r="O8" s="160">
        <v>22.899000000000001</v>
      </c>
      <c r="P8" s="126">
        <f>Q8+R8</f>
        <v>187.03499999999997</v>
      </c>
      <c r="Q8" s="160">
        <v>149.62799999999999</v>
      </c>
      <c r="R8" s="160">
        <v>37.406999999999996</v>
      </c>
      <c r="S8" s="126">
        <f>T8+U8</f>
        <v>479.87600000000003</v>
      </c>
      <c r="T8" s="160">
        <f>+H8-K8-N8-Q8</f>
        <v>385.541</v>
      </c>
      <c r="U8" s="160">
        <f>+I8-L8-O8-R8</f>
        <v>94.335000000000022</v>
      </c>
      <c r="V8" s="126">
        <f>W8+X8</f>
        <v>220.96679638146259</v>
      </c>
      <c r="W8" s="160">
        <v>176.77343710517007</v>
      </c>
      <c r="X8" s="160">
        <v>44.193359276292519</v>
      </c>
      <c r="Y8" s="126">
        <f>Z8+AA8</f>
        <v>0</v>
      </c>
      <c r="Z8" s="160"/>
      <c r="AA8" s="160"/>
      <c r="AB8" s="126">
        <f>AC8+AD8</f>
        <v>0</v>
      </c>
      <c r="AC8" s="160"/>
      <c r="AD8" s="160"/>
      <c r="AE8" s="126">
        <f>AF8+AG8</f>
        <v>220.96679638146259</v>
      </c>
      <c r="AF8" s="160">
        <v>176.77343710517007</v>
      </c>
      <c r="AG8" s="160">
        <v>44.193359276292519</v>
      </c>
      <c r="AH8" s="126">
        <f>AI8+AJ8</f>
        <v>55.241699095365647</v>
      </c>
      <c r="AI8" s="160">
        <v>44.193359276292519</v>
      </c>
      <c r="AJ8" s="160">
        <v>11.04833981907313</v>
      </c>
      <c r="AK8" s="126">
        <f>AL8+AM8</f>
        <v>55.241699095365647</v>
      </c>
      <c r="AL8" s="160">
        <v>44.193359276292519</v>
      </c>
      <c r="AM8" s="160">
        <v>11.04833981907313</v>
      </c>
      <c r="AN8" s="126">
        <f>AO8+AP8</f>
        <v>55.241699095365647</v>
      </c>
      <c r="AO8" s="160">
        <v>44.193359276292519</v>
      </c>
      <c r="AP8" s="160">
        <v>11.04833981907313</v>
      </c>
      <c r="AQ8" s="126">
        <f>AR8+AS8</f>
        <v>55.241699095365647</v>
      </c>
      <c r="AR8" s="160">
        <v>44.193359276292519</v>
      </c>
      <c r="AS8" s="160">
        <v>11.04833981907313</v>
      </c>
      <c r="AT8" s="126">
        <f>AU8+AV8</f>
        <v>220.96679638146259</v>
      </c>
      <c r="AU8" s="160">
        <v>176.77343710517007</v>
      </c>
      <c r="AV8" s="160">
        <v>44.193359276292519</v>
      </c>
      <c r="AW8" s="123"/>
      <c r="AX8" s="123"/>
      <c r="AY8" s="123"/>
      <c r="AZ8">
        <v>395.7</v>
      </c>
    </row>
    <row r="9" spans="1:57" ht="140.25">
      <c r="B9" s="74">
        <v>1190</v>
      </c>
      <c r="C9" s="74">
        <v>12001</v>
      </c>
      <c r="D9" s="74" t="s">
        <v>1253</v>
      </c>
      <c r="E9" s="74" t="s">
        <v>96</v>
      </c>
      <c r="F9" s="74" t="s">
        <v>758</v>
      </c>
      <c r="G9" s="126">
        <v>52203.125</v>
      </c>
      <c r="H9" s="160">
        <v>41762.5</v>
      </c>
      <c r="I9" s="160">
        <v>10440.625</v>
      </c>
      <c r="J9" s="126">
        <v>15468.848999999998</v>
      </c>
      <c r="K9" s="160">
        <v>12374.81</v>
      </c>
      <c r="L9" s="160">
        <v>3094.0389999999998</v>
      </c>
      <c r="M9" s="126">
        <v>4733.8769999999995</v>
      </c>
      <c r="N9" s="160">
        <v>3786.9269999999997</v>
      </c>
      <c r="O9" s="160">
        <v>946.94999999999993</v>
      </c>
      <c r="P9" s="126">
        <v>15394.039671653149</v>
      </c>
      <c r="Q9" s="160">
        <v>12315.673737322519</v>
      </c>
      <c r="R9" s="160">
        <v>3078.3659343306299</v>
      </c>
      <c r="S9" s="126">
        <v>16606.359328346854</v>
      </c>
      <c r="T9" s="160">
        <v>13285.089262677484</v>
      </c>
      <c r="U9" s="160">
        <v>3321.2700656693705</v>
      </c>
      <c r="V9" s="126">
        <v>15989.894880477083</v>
      </c>
      <c r="W9" s="160">
        <v>12791.916409763988</v>
      </c>
      <c r="X9" s="160">
        <v>3197.9784707130943</v>
      </c>
      <c r="Y9" s="126">
        <v>616.46306830242088</v>
      </c>
      <c r="Z9" s="160">
        <v>493.17045464193671</v>
      </c>
      <c r="AA9" s="160">
        <v>123.29261366048418</v>
      </c>
      <c r="AB9" s="126">
        <v>0</v>
      </c>
      <c r="AC9" s="160">
        <v>0</v>
      </c>
      <c r="AD9" s="160">
        <v>0</v>
      </c>
      <c r="AE9" s="126">
        <v>15989.894880477083</v>
      </c>
      <c r="AF9" s="160">
        <v>12791.916409763988</v>
      </c>
      <c r="AG9" s="160">
        <v>3197.9784707130943</v>
      </c>
      <c r="AH9" s="126">
        <v>3997.4737201192706</v>
      </c>
      <c r="AI9" s="160">
        <v>3197.9791024409969</v>
      </c>
      <c r="AJ9" s="160">
        <v>799.49461767827358</v>
      </c>
      <c r="AK9" s="126">
        <v>3997.4737201192706</v>
      </c>
      <c r="AL9" s="160">
        <v>3197.9791024409969</v>
      </c>
      <c r="AM9" s="160">
        <v>799.49461767827358</v>
      </c>
      <c r="AN9" s="126">
        <v>3997.4737201192706</v>
      </c>
      <c r="AO9" s="160">
        <v>3197.9791024409969</v>
      </c>
      <c r="AP9" s="160">
        <v>799.49461767827358</v>
      </c>
      <c r="AQ9" s="126">
        <v>3997.4737201192706</v>
      </c>
      <c r="AR9" s="160">
        <v>3197.9791024409969</v>
      </c>
      <c r="AS9" s="160">
        <v>799.49461767827358</v>
      </c>
      <c r="AT9" s="126">
        <v>15989.894880477083</v>
      </c>
      <c r="AU9" s="160">
        <v>12791.916409763988</v>
      </c>
      <c r="AV9" s="160">
        <v>3197.9784707130943</v>
      </c>
      <c r="AW9" s="123"/>
      <c r="AX9" s="123"/>
      <c r="AY9" s="123"/>
      <c r="AZ9">
        <v>395.7</v>
      </c>
    </row>
    <row r="10" spans="1:57" ht="17.25">
      <c r="A10" s="48"/>
      <c r="B10" s="382" t="s">
        <v>74</v>
      </c>
      <c r="C10" s="383"/>
      <c r="D10" s="383"/>
      <c r="E10" s="383"/>
      <c r="F10" s="383"/>
      <c r="G10" s="278">
        <f t="shared" ref="G10:AV10" si="0">SUM(G8:G9)</f>
        <v>53328.125</v>
      </c>
      <c r="H10" s="278">
        <f t="shared" si="0"/>
        <v>42662.5</v>
      </c>
      <c r="I10" s="278">
        <f t="shared" si="0"/>
        <v>10665.625</v>
      </c>
      <c r="J10" s="278">
        <f t="shared" si="0"/>
        <v>15820.644999999999</v>
      </c>
      <c r="K10" s="278">
        <f t="shared" si="0"/>
        <v>12656.246999999999</v>
      </c>
      <c r="L10" s="278">
        <f t="shared" si="0"/>
        <v>3164.3979999999997</v>
      </c>
      <c r="M10" s="278">
        <f t="shared" si="0"/>
        <v>4840.1699999999992</v>
      </c>
      <c r="N10" s="278">
        <f t="shared" si="0"/>
        <v>3870.3209999999999</v>
      </c>
      <c r="O10" s="278">
        <f t="shared" si="0"/>
        <v>969.84899999999993</v>
      </c>
      <c r="P10" s="278">
        <f t="shared" si="0"/>
        <v>15581.074671653148</v>
      </c>
      <c r="Q10" s="278">
        <f t="shared" si="0"/>
        <v>12465.301737322519</v>
      </c>
      <c r="R10" s="278">
        <f t="shared" si="0"/>
        <v>3115.7729343306301</v>
      </c>
      <c r="S10" s="278">
        <f t="shared" si="0"/>
        <v>17086.235328346855</v>
      </c>
      <c r="T10" s="278">
        <f t="shared" si="0"/>
        <v>13670.630262677483</v>
      </c>
      <c r="U10" s="278">
        <f t="shared" si="0"/>
        <v>3415.6050656693706</v>
      </c>
      <c r="V10" s="278">
        <f t="shared" si="0"/>
        <v>16210.861676858545</v>
      </c>
      <c r="W10" s="278">
        <f t="shared" si="0"/>
        <v>12968.689846869158</v>
      </c>
      <c r="X10" s="278">
        <f t="shared" si="0"/>
        <v>3242.1718299893869</v>
      </c>
      <c r="Y10" s="278">
        <f t="shared" si="0"/>
        <v>616.46306830242088</v>
      </c>
      <c r="Z10" s="278">
        <f t="shared" si="0"/>
        <v>493.17045464193671</v>
      </c>
      <c r="AA10" s="278">
        <f t="shared" si="0"/>
        <v>123.29261366048418</v>
      </c>
      <c r="AB10" s="278">
        <f t="shared" si="0"/>
        <v>0</v>
      </c>
      <c r="AC10" s="278">
        <f t="shared" si="0"/>
        <v>0</v>
      </c>
      <c r="AD10" s="278">
        <f t="shared" si="0"/>
        <v>0</v>
      </c>
      <c r="AE10" s="278">
        <f t="shared" si="0"/>
        <v>16210.861676858545</v>
      </c>
      <c r="AF10" s="278">
        <f t="shared" si="0"/>
        <v>12968.689846869158</v>
      </c>
      <c r="AG10" s="278">
        <f t="shared" si="0"/>
        <v>3242.1718299893869</v>
      </c>
      <c r="AH10" s="278">
        <f t="shared" si="0"/>
        <v>4052.7154192146363</v>
      </c>
      <c r="AI10" s="278">
        <f t="shared" si="0"/>
        <v>3242.1724617172895</v>
      </c>
      <c r="AJ10" s="278">
        <f t="shared" si="0"/>
        <v>810.54295749734672</v>
      </c>
      <c r="AK10" s="278">
        <f t="shared" si="0"/>
        <v>4052.7154192146363</v>
      </c>
      <c r="AL10" s="278">
        <f t="shared" si="0"/>
        <v>3242.1724617172895</v>
      </c>
      <c r="AM10" s="278">
        <f t="shared" si="0"/>
        <v>810.54295749734672</v>
      </c>
      <c r="AN10" s="278">
        <f t="shared" si="0"/>
        <v>4052.7154192146363</v>
      </c>
      <c r="AO10" s="278">
        <f t="shared" si="0"/>
        <v>3242.1724617172895</v>
      </c>
      <c r="AP10" s="278">
        <f t="shared" si="0"/>
        <v>810.54295749734672</v>
      </c>
      <c r="AQ10" s="278">
        <f t="shared" si="0"/>
        <v>4052.7154192146363</v>
      </c>
      <c r="AR10" s="278">
        <f t="shared" si="0"/>
        <v>3242.1724617172895</v>
      </c>
      <c r="AS10" s="278">
        <f t="shared" si="0"/>
        <v>810.54295749734672</v>
      </c>
      <c r="AT10" s="278">
        <f t="shared" si="0"/>
        <v>16210.861676858545</v>
      </c>
      <c r="AU10" s="278">
        <f t="shared" si="0"/>
        <v>12968.689846869158</v>
      </c>
      <c r="AV10" s="278">
        <f t="shared" si="0"/>
        <v>3242.1718299893869</v>
      </c>
      <c r="AW10" s="65" t="s">
        <v>79</v>
      </c>
      <c r="AX10" s="52" t="s">
        <v>79</v>
      </c>
      <c r="AY10" s="67" t="s">
        <v>79</v>
      </c>
    </row>
    <row r="11" spans="1:57">
      <c r="B11" s="382" t="s">
        <v>44</v>
      </c>
      <c r="C11" s="383"/>
      <c r="D11" s="383"/>
      <c r="E11" s="383"/>
      <c r="F11" s="383"/>
      <c r="G11" s="278">
        <f t="shared" ref="G11:AV11" si="1">SUMIF($E8:$E9,"Վարկային ծրագիր",G8:G9)</f>
        <v>53328.125</v>
      </c>
      <c r="H11" s="278">
        <f t="shared" si="1"/>
        <v>42662.5</v>
      </c>
      <c r="I11" s="278">
        <f t="shared" si="1"/>
        <v>10665.625</v>
      </c>
      <c r="J11" s="278">
        <f t="shared" si="1"/>
        <v>15820.644999999999</v>
      </c>
      <c r="K11" s="278">
        <f t="shared" si="1"/>
        <v>12656.246999999999</v>
      </c>
      <c r="L11" s="278">
        <f t="shared" si="1"/>
        <v>3164.3979999999997</v>
      </c>
      <c r="M11" s="278">
        <f t="shared" si="1"/>
        <v>4840.1699999999992</v>
      </c>
      <c r="N11" s="278">
        <f t="shared" si="1"/>
        <v>3870.3209999999999</v>
      </c>
      <c r="O11" s="278">
        <f t="shared" si="1"/>
        <v>969.84899999999993</v>
      </c>
      <c r="P11" s="278">
        <f t="shared" si="1"/>
        <v>15581.074671653148</v>
      </c>
      <c r="Q11" s="278">
        <f t="shared" si="1"/>
        <v>12465.301737322519</v>
      </c>
      <c r="R11" s="278">
        <f t="shared" si="1"/>
        <v>3115.7729343306301</v>
      </c>
      <c r="S11" s="278">
        <f t="shared" si="1"/>
        <v>17086.235328346855</v>
      </c>
      <c r="T11" s="278">
        <f t="shared" si="1"/>
        <v>13670.630262677483</v>
      </c>
      <c r="U11" s="278">
        <f t="shared" si="1"/>
        <v>3415.6050656693706</v>
      </c>
      <c r="V11" s="278">
        <f t="shared" si="1"/>
        <v>16210.861676858545</v>
      </c>
      <c r="W11" s="278">
        <f t="shared" si="1"/>
        <v>12968.689846869158</v>
      </c>
      <c r="X11" s="278">
        <f t="shared" si="1"/>
        <v>3242.1718299893869</v>
      </c>
      <c r="Y11" s="278">
        <f t="shared" si="1"/>
        <v>616.46306830242088</v>
      </c>
      <c r="Z11" s="278">
        <f t="shared" si="1"/>
        <v>493.17045464193671</v>
      </c>
      <c r="AA11" s="278">
        <f t="shared" si="1"/>
        <v>123.29261366048418</v>
      </c>
      <c r="AB11" s="278">
        <f t="shared" si="1"/>
        <v>0</v>
      </c>
      <c r="AC11" s="278">
        <f t="shared" si="1"/>
        <v>0</v>
      </c>
      <c r="AD11" s="278">
        <f t="shared" si="1"/>
        <v>0</v>
      </c>
      <c r="AE11" s="278">
        <f t="shared" si="1"/>
        <v>16210.861676858545</v>
      </c>
      <c r="AF11" s="278">
        <f t="shared" si="1"/>
        <v>12968.689846869158</v>
      </c>
      <c r="AG11" s="278">
        <f t="shared" si="1"/>
        <v>3242.1718299893869</v>
      </c>
      <c r="AH11" s="278">
        <f t="shared" si="1"/>
        <v>4052.7154192146363</v>
      </c>
      <c r="AI11" s="278">
        <f t="shared" si="1"/>
        <v>3242.1724617172895</v>
      </c>
      <c r="AJ11" s="278">
        <f t="shared" si="1"/>
        <v>810.54295749734672</v>
      </c>
      <c r="AK11" s="278">
        <f t="shared" si="1"/>
        <v>4052.7154192146363</v>
      </c>
      <c r="AL11" s="278">
        <f t="shared" si="1"/>
        <v>3242.1724617172895</v>
      </c>
      <c r="AM11" s="278">
        <f t="shared" si="1"/>
        <v>810.54295749734672</v>
      </c>
      <c r="AN11" s="278">
        <f t="shared" si="1"/>
        <v>4052.7154192146363</v>
      </c>
      <c r="AO11" s="278">
        <f t="shared" si="1"/>
        <v>3242.1724617172895</v>
      </c>
      <c r="AP11" s="278">
        <f t="shared" si="1"/>
        <v>810.54295749734672</v>
      </c>
      <c r="AQ11" s="278">
        <f t="shared" si="1"/>
        <v>4052.7154192146363</v>
      </c>
      <c r="AR11" s="278">
        <f t="shared" si="1"/>
        <v>3242.1724617172895</v>
      </c>
      <c r="AS11" s="278">
        <f t="shared" si="1"/>
        <v>810.54295749734672</v>
      </c>
      <c r="AT11" s="278">
        <f t="shared" si="1"/>
        <v>16210.861676858545</v>
      </c>
      <c r="AU11" s="278">
        <f t="shared" si="1"/>
        <v>12968.689846869158</v>
      </c>
      <c r="AV11" s="278">
        <f t="shared" si="1"/>
        <v>3242.1718299893869</v>
      </c>
      <c r="AW11" s="65" t="s">
        <v>79</v>
      </c>
      <c r="AX11" s="52" t="s">
        <v>79</v>
      </c>
      <c r="AY11" s="67" t="s">
        <v>79</v>
      </c>
    </row>
    <row r="12" spans="1:57">
      <c r="B12" s="382" t="s">
        <v>45</v>
      </c>
      <c r="C12" s="383"/>
      <c r="D12" s="383"/>
      <c r="E12" s="383"/>
      <c r="F12" s="383"/>
      <c r="G12" s="278">
        <f t="shared" ref="G12:AV12" si="2">SUMIF($E8:$E9,"Դրամաշնորհային ծրագիր",G8:G9)</f>
        <v>0</v>
      </c>
      <c r="H12" s="278">
        <f t="shared" si="2"/>
        <v>0</v>
      </c>
      <c r="I12" s="278">
        <f t="shared" si="2"/>
        <v>0</v>
      </c>
      <c r="J12" s="278">
        <f t="shared" si="2"/>
        <v>0</v>
      </c>
      <c r="K12" s="278">
        <f t="shared" si="2"/>
        <v>0</v>
      </c>
      <c r="L12" s="278">
        <f t="shared" si="2"/>
        <v>0</v>
      </c>
      <c r="M12" s="278">
        <f t="shared" si="2"/>
        <v>0</v>
      </c>
      <c r="N12" s="278">
        <f t="shared" si="2"/>
        <v>0</v>
      </c>
      <c r="O12" s="278">
        <f t="shared" si="2"/>
        <v>0</v>
      </c>
      <c r="P12" s="278">
        <f t="shared" si="2"/>
        <v>0</v>
      </c>
      <c r="Q12" s="278">
        <f t="shared" si="2"/>
        <v>0</v>
      </c>
      <c r="R12" s="278">
        <f t="shared" si="2"/>
        <v>0</v>
      </c>
      <c r="S12" s="278">
        <f t="shared" si="2"/>
        <v>0</v>
      </c>
      <c r="T12" s="278">
        <f t="shared" si="2"/>
        <v>0</v>
      </c>
      <c r="U12" s="278">
        <f t="shared" si="2"/>
        <v>0</v>
      </c>
      <c r="V12" s="278">
        <f t="shared" si="2"/>
        <v>0</v>
      </c>
      <c r="W12" s="278">
        <f t="shared" si="2"/>
        <v>0</v>
      </c>
      <c r="X12" s="278">
        <f t="shared" si="2"/>
        <v>0</v>
      </c>
      <c r="Y12" s="278">
        <f t="shared" si="2"/>
        <v>0</v>
      </c>
      <c r="Z12" s="278">
        <f t="shared" si="2"/>
        <v>0</v>
      </c>
      <c r="AA12" s="278">
        <f t="shared" si="2"/>
        <v>0</v>
      </c>
      <c r="AB12" s="278">
        <f t="shared" si="2"/>
        <v>0</v>
      </c>
      <c r="AC12" s="278">
        <f t="shared" si="2"/>
        <v>0</v>
      </c>
      <c r="AD12" s="278">
        <f t="shared" si="2"/>
        <v>0</v>
      </c>
      <c r="AE12" s="278">
        <f t="shared" si="2"/>
        <v>0</v>
      </c>
      <c r="AF12" s="278">
        <f t="shared" si="2"/>
        <v>0</v>
      </c>
      <c r="AG12" s="278">
        <f t="shared" si="2"/>
        <v>0</v>
      </c>
      <c r="AH12" s="278">
        <f t="shared" si="2"/>
        <v>0</v>
      </c>
      <c r="AI12" s="278">
        <f t="shared" si="2"/>
        <v>0</v>
      </c>
      <c r="AJ12" s="278">
        <f t="shared" si="2"/>
        <v>0</v>
      </c>
      <c r="AK12" s="278">
        <f t="shared" si="2"/>
        <v>0</v>
      </c>
      <c r="AL12" s="278">
        <f t="shared" si="2"/>
        <v>0</v>
      </c>
      <c r="AM12" s="278">
        <f t="shared" si="2"/>
        <v>0</v>
      </c>
      <c r="AN12" s="278">
        <f t="shared" si="2"/>
        <v>0</v>
      </c>
      <c r="AO12" s="278">
        <f t="shared" si="2"/>
        <v>0</v>
      </c>
      <c r="AP12" s="278">
        <f t="shared" si="2"/>
        <v>0</v>
      </c>
      <c r="AQ12" s="278">
        <f t="shared" si="2"/>
        <v>0</v>
      </c>
      <c r="AR12" s="278">
        <f t="shared" si="2"/>
        <v>0</v>
      </c>
      <c r="AS12" s="278">
        <f t="shared" si="2"/>
        <v>0</v>
      </c>
      <c r="AT12" s="278">
        <f t="shared" si="2"/>
        <v>0</v>
      </c>
      <c r="AU12" s="278">
        <f t="shared" si="2"/>
        <v>0</v>
      </c>
      <c r="AV12" s="278">
        <f t="shared" si="2"/>
        <v>0</v>
      </c>
      <c r="AW12" s="65" t="s">
        <v>79</v>
      </c>
      <c r="AX12" s="52" t="s">
        <v>79</v>
      </c>
      <c r="AY12" s="67" t="s">
        <v>79</v>
      </c>
    </row>
    <row r="13" spans="1:57" ht="15.75" thickBot="1">
      <c r="B13" s="379" t="s">
        <v>75</v>
      </c>
      <c r="C13" s="380"/>
      <c r="D13" s="380"/>
      <c r="E13" s="380"/>
      <c r="F13" s="380"/>
      <c r="G13" s="279">
        <f t="shared" ref="G13:AV13" si="3">SUMIF($E8:$E9,"Ենթավարկային ծրագիր",G8:G9)</f>
        <v>0</v>
      </c>
      <c r="H13" s="279">
        <f t="shared" si="3"/>
        <v>0</v>
      </c>
      <c r="I13" s="279">
        <f t="shared" si="3"/>
        <v>0</v>
      </c>
      <c r="J13" s="279">
        <f t="shared" si="3"/>
        <v>0</v>
      </c>
      <c r="K13" s="279">
        <f t="shared" si="3"/>
        <v>0</v>
      </c>
      <c r="L13" s="279">
        <f t="shared" si="3"/>
        <v>0</v>
      </c>
      <c r="M13" s="279">
        <f t="shared" si="3"/>
        <v>0</v>
      </c>
      <c r="N13" s="279">
        <f t="shared" si="3"/>
        <v>0</v>
      </c>
      <c r="O13" s="279">
        <f t="shared" si="3"/>
        <v>0</v>
      </c>
      <c r="P13" s="279">
        <f t="shared" si="3"/>
        <v>0</v>
      </c>
      <c r="Q13" s="279">
        <f t="shared" si="3"/>
        <v>0</v>
      </c>
      <c r="R13" s="279">
        <f t="shared" si="3"/>
        <v>0</v>
      </c>
      <c r="S13" s="279">
        <f t="shared" si="3"/>
        <v>0</v>
      </c>
      <c r="T13" s="279">
        <f t="shared" si="3"/>
        <v>0</v>
      </c>
      <c r="U13" s="279">
        <f t="shared" si="3"/>
        <v>0</v>
      </c>
      <c r="V13" s="279">
        <f t="shared" si="3"/>
        <v>0</v>
      </c>
      <c r="W13" s="279">
        <f t="shared" si="3"/>
        <v>0</v>
      </c>
      <c r="X13" s="279">
        <f t="shared" si="3"/>
        <v>0</v>
      </c>
      <c r="Y13" s="279">
        <f t="shared" si="3"/>
        <v>0</v>
      </c>
      <c r="Z13" s="279">
        <f t="shared" si="3"/>
        <v>0</v>
      </c>
      <c r="AA13" s="279">
        <f t="shared" si="3"/>
        <v>0</v>
      </c>
      <c r="AB13" s="279">
        <f t="shared" si="3"/>
        <v>0</v>
      </c>
      <c r="AC13" s="279">
        <f t="shared" si="3"/>
        <v>0</v>
      </c>
      <c r="AD13" s="279">
        <f t="shared" si="3"/>
        <v>0</v>
      </c>
      <c r="AE13" s="279">
        <f t="shared" si="3"/>
        <v>0</v>
      </c>
      <c r="AF13" s="279">
        <f t="shared" si="3"/>
        <v>0</v>
      </c>
      <c r="AG13" s="279">
        <f t="shared" si="3"/>
        <v>0</v>
      </c>
      <c r="AH13" s="279">
        <f t="shared" si="3"/>
        <v>0</v>
      </c>
      <c r="AI13" s="279">
        <f t="shared" si="3"/>
        <v>0</v>
      </c>
      <c r="AJ13" s="279">
        <f t="shared" si="3"/>
        <v>0</v>
      </c>
      <c r="AK13" s="279">
        <f t="shared" si="3"/>
        <v>0</v>
      </c>
      <c r="AL13" s="279">
        <f t="shared" si="3"/>
        <v>0</v>
      </c>
      <c r="AM13" s="279">
        <f t="shared" si="3"/>
        <v>0</v>
      </c>
      <c r="AN13" s="279">
        <f t="shared" si="3"/>
        <v>0</v>
      </c>
      <c r="AO13" s="279">
        <f t="shared" si="3"/>
        <v>0</v>
      </c>
      <c r="AP13" s="279">
        <f t="shared" si="3"/>
        <v>0</v>
      </c>
      <c r="AQ13" s="279">
        <f t="shared" si="3"/>
        <v>0</v>
      </c>
      <c r="AR13" s="279">
        <f t="shared" si="3"/>
        <v>0</v>
      </c>
      <c r="AS13" s="279">
        <f t="shared" si="3"/>
        <v>0</v>
      </c>
      <c r="AT13" s="279">
        <f t="shared" si="3"/>
        <v>0</v>
      </c>
      <c r="AU13" s="279">
        <f t="shared" si="3"/>
        <v>0</v>
      </c>
      <c r="AV13" s="279">
        <f t="shared" si="3"/>
        <v>0</v>
      </c>
      <c r="AW13" s="68" t="s">
        <v>79</v>
      </c>
      <c r="AX13" s="69" t="s">
        <v>79</v>
      </c>
      <c r="AY13" s="70" t="s">
        <v>79</v>
      </c>
    </row>
    <row r="20" ht="57" customHeight="1"/>
    <row r="21" ht="36.75" customHeight="1"/>
    <row r="25" ht="15" customHeight="1"/>
    <row r="26" ht="15" customHeight="1"/>
  </sheetData>
  <mergeCells count="27">
    <mergeCell ref="AX5:AX7"/>
    <mergeCell ref="AY5:AY7"/>
    <mergeCell ref="V6:X6"/>
    <mergeCell ref="Y6:AA6"/>
    <mergeCell ref="AB6:AD6"/>
    <mergeCell ref="AH6:AJ6"/>
    <mergeCell ref="AK6:AM6"/>
    <mergeCell ref="AN6:AP6"/>
    <mergeCell ref="AQ6:AS6"/>
    <mergeCell ref="V5:AD5"/>
    <mergeCell ref="AE5:AG6"/>
    <mergeCell ref="AH5:AV5"/>
    <mergeCell ref="AT6:AV6"/>
    <mergeCell ref="B10:F10"/>
    <mergeCell ref="B11:F11"/>
    <mergeCell ref="B12:F12"/>
    <mergeCell ref="B13:F13"/>
    <mergeCell ref="AW5:AW7"/>
    <mergeCell ref="M5:O6"/>
    <mergeCell ref="P5:R6"/>
    <mergeCell ref="S5:U6"/>
    <mergeCell ref="B5:C6"/>
    <mergeCell ref="D5:D7"/>
    <mergeCell ref="E5:E7"/>
    <mergeCell ref="F5:F7"/>
    <mergeCell ref="G5:I6"/>
    <mergeCell ref="J5:L6"/>
  </mergeCells>
  <dataValidations count="1">
    <dataValidation type="list" allowBlank="1" showInputMessage="1" showErrorMessage="1" sqref="E8:E9" xr:uid="{172E83DA-D12A-48A3-B6F7-D74686D81A36}">
      <formula1>$BE$1:$BE$3</formula1>
    </dataValidation>
  </dataValidations>
  <pageMargins left="0.7" right="0.7" top="0.75" bottom="0.75" header="0.3" footer="0.3"/>
  <pageSetup paperSize="9" orientation="portrait"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4</vt:i4>
      </vt:variant>
    </vt:vector>
  </HeadingPairs>
  <TitlesOfParts>
    <vt:vector size="29" baseType="lpstr">
      <vt:lpstr>Հ3 Մաս 1 և 2</vt:lpstr>
      <vt:lpstr>Հ3 Մաս 3</vt:lpstr>
      <vt:lpstr>Հ3 Մաս 4</vt:lpstr>
      <vt:lpstr>Հ4</vt:lpstr>
      <vt:lpstr>Հ5</vt:lpstr>
      <vt:lpstr>Հ6</vt:lpstr>
      <vt:lpstr>Հ7 Ձև1 AMD</vt:lpstr>
      <vt:lpstr>Հ7 Ձև1 EUR</vt:lpstr>
      <vt:lpstr>Հ7 Ձև1 USD</vt:lpstr>
      <vt:lpstr>Հ7 Ձև2 AMD</vt:lpstr>
      <vt:lpstr>Հ7 Ձև2 EUR</vt:lpstr>
      <vt:lpstr>Հ8</vt:lpstr>
      <vt:lpstr>Հ9-1</vt:lpstr>
      <vt:lpstr>Հ9-1-2</vt:lpstr>
      <vt:lpstr>Հ9-2</vt:lpstr>
      <vt:lpstr>Հ9-3</vt:lpstr>
      <vt:lpstr>Հ9-4</vt:lpstr>
      <vt:lpstr>Հ9(5) </vt:lpstr>
      <vt:lpstr>Հ9(6) </vt:lpstr>
      <vt:lpstr>Հ9-7</vt:lpstr>
      <vt:lpstr>Հ9-8</vt:lpstr>
      <vt:lpstr>Հ9-9</vt:lpstr>
      <vt:lpstr>Հ9-10</vt:lpstr>
      <vt:lpstr>Հ10</vt:lpstr>
      <vt:lpstr>Լրացման պահանջներ</vt:lpstr>
      <vt:lpstr>'Հ3 Մաս 1 և 2'!_ftnref17</vt:lpstr>
      <vt:lpstr>'Հ3 Մաս 1 և 2'!_ftnref4</vt:lpstr>
      <vt:lpstr>'Հ3 Մաս 1 և 2'!_ftnref5</vt:lpstr>
      <vt:lpstr>'Հ3 Մաս 1 և 2'!_ftnref7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2023-05-26T11:06:06Z</dcterms:modified>
  <cp:keywords>https://mul2-mineconomy.gov.am/tasks/497266/oneclick/39af4c40465be4dc3810a116c8c0bb75341c70727123cfdd93cbc30e7c3cf327.xlsx?token=c31a7a1b2c8e24df3741e15aae6871ad</cp:keywords>
</cp:coreProperties>
</file>